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0" windowWidth="13335" windowHeight="7215"/>
  </bookViews>
  <sheets>
    <sheet name="2023" sheetId="4" r:id="rId1"/>
    <sheet name="Лист2" sheetId="2" r:id="rId2"/>
    <sheet name="Лист3" sheetId="3" r:id="rId3"/>
  </sheets>
  <definedNames>
    <definedName name="_xlnm.Print_Area" localSheetId="0">'2023'!$A$1:$D$122</definedName>
  </definedNames>
  <calcPr calcId="144525"/>
</workbook>
</file>

<file path=xl/calcChain.xml><?xml version="1.0" encoding="utf-8"?>
<calcChain xmlns="http://schemas.openxmlformats.org/spreadsheetml/2006/main">
  <c r="D18" i="4" l="1"/>
  <c r="D47" i="4"/>
  <c r="D27" i="4"/>
  <c r="D25" i="4"/>
  <c r="D21" i="4"/>
  <c r="D49" i="4"/>
  <c r="D43" i="4"/>
  <c r="D90" i="4"/>
  <c r="D88" i="4"/>
  <c r="D115" i="4"/>
  <c r="D103" i="4"/>
  <c r="D101" i="4"/>
  <c r="D31" i="4" l="1"/>
  <c r="D40" i="4" l="1"/>
  <c r="D45" i="4" l="1"/>
  <c r="D112" i="4"/>
  <c r="D111" i="4"/>
  <c r="D98" i="4" l="1"/>
  <c r="D97" i="4" s="1"/>
  <c r="D121" i="4" l="1"/>
  <c r="D119" i="4" l="1"/>
  <c r="D67" i="4"/>
  <c r="D69" i="4"/>
  <c r="D56" i="4" l="1"/>
  <c r="D35" i="4"/>
  <c r="D33" i="4"/>
  <c r="D53" i="4" l="1"/>
  <c r="D54" i="4"/>
  <c r="D22" i="4" l="1"/>
  <c r="D120" i="4" l="1"/>
  <c r="D100" i="4" l="1"/>
  <c r="D50" i="4" l="1"/>
  <c r="D89" i="4" l="1"/>
  <c r="D29" i="4"/>
  <c r="D64" i="4" l="1"/>
  <c r="D60" i="4"/>
  <c r="D39" i="4" l="1"/>
  <c r="D26" i="4" l="1"/>
  <c r="D107" i="4" l="1"/>
  <c r="D109" i="4"/>
  <c r="D108" i="4" l="1"/>
  <c r="D34" i="4" l="1"/>
  <c r="D76" i="4" l="1"/>
  <c r="D42" i="4" l="1"/>
  <c r="D44" i="4"/>
  <c r="D110" i="4" l="1"/>
  <c r="D114" i="4" l="1"/>
  <c r="D52" i="4" l="1"/>
  <c r="D48" i="4"/>
  <c r="D46" i="4"/>
  <c r="D36" i="4"/>
  <c r="D32" i="4"/>
  <c r="D30" i="4"/>
  <c r="D28" i="4"/>
  <c r="D24" i="4"/>
  <c r="D20" i="4"/>
  <c r="D19" i="4" l="1"/>
  <c r="D75" i="4"/>
  <c r="D94" i="4" l="1"/>
  <c r="D92" i="4"/>
  <c r="D91" i="4" l="1"/>
  <c r="D17" i="4"/>
  <c r="D62" i="4" l="1"/>
  <c r="D87" i="4" l="1"/>
  <c r="D86" i="4" l="1"/>
  <c r="D80" i="4"/>
  <c r="D84" i="4"/>
  <c r="D79" i="4" l="1"/>
  <c r="D77" i="4"/>
  <c r="D72" i="4" l="1"/>
  <c r="D70" i="4" l="1"/>
  <c r="D66" i="4" l="1"/>
  <c r="D74" i="4" l="1"/>
  <c r="D68" i="4" l="1"/>
  <c r="D58" i="4"/>
  <c r="D118" i="4"/>
  <c r="D116" i="4"/>
  <c r="D113" i="4"/>
  <c r="D106" i="4"/>
  <c r="D102" i="4"/>
  <c r="D55" i="4"/>
  <c r="D38" i="4" s="1"/>
  <c r="D15" i="4"/>
  <c r="D14" i="4" s="1"/>
  <c r="D96" i="4" l="1"/>
  <c r="D57" i="4"/>
  <c r="D122" i="4" l="1"/>
</calcChain>
</file>

<file path=xl/sharedStrings.xml><?xml version="1.0" encoding="utf-8"?>
<sst xmlns="http://schemas.openxmlformats.org/spreadsheetml/2006/main" count="177" uniqueCount="126">
  <si>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</si>
  <si>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</si>
  <si>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</si>
  <si>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</si>
  <si>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</si>
  <si>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</si>
  <si>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</si>
  <si>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</si>
  <si>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</si>
  <si>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</si>
  <si>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</si>
  <si>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</si>
  <si>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</si>
  <si>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</si>
  <si>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</si>
  <si>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</si>
  <si>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</si>
  <si>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</si>
  <si>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</si>
  <si>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</si>
  <si>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</si>
  <si>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</si>
  <si>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</si>
  <si>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</si>
  <si>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</si>
  <si>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</si>
  <si>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</si>
  <si>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</si>
  <si>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</si>
  <si>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</si>
  <si>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</si>
  <si>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</si>
  <si>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</si>
  <si>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</si>
  <si>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</si>
  <si>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</si>
  <si>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</si>
  <si>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</si>
  <si>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</si>
  <si>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</si>
  <si>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</si>
  <si>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</si>
  <si>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</si>
  <si>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</si>
  <si>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</si>
  <si>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</si>
  <si>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</si>
  <si>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</si>
  <si>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</si>
  <si>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</si>
  <si>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</si>
  <si>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</si>
  <si>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</si>
  <si>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</si>
  <si>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</si>
  <si>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</si>
  <si>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</si>
  <si>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</si>
  <si>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</si>
  <si>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</si>
  <si>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</si>
  <si>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</si>
  <si>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</si>
  <si>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</si>
  <si>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</si>
  <si>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</si>
  <si>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</si>
  <si>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</si>
  <si>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</si>
  <si>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</si>
  <si>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</si>
  <si>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</si>
  <si>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</si>
  <si>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</si>
  <si>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</si>
  <si>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</si>
  <si>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</si>
  <si>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</si>
  <si>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</si>
  <si>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</si>
  <si>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</si>
  <si>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</si>
  <si>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</si>
  <si>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Бюджетные инвестиции в объекты капитального строительства государственной (муниципальной) собственности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</si>
  <si>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</si>
  <si>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</si>
  <si>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</si>
  <si>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</si>
  <si>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</si>
  <si>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</si>
  <si>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</si>
  <si>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</si>
  <si>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</si>
  <si>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</si>
  <si>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</si>
  <si>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</si>
  <si>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</si>
  <si>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</si>
  <si>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</si>
  <si>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02 0 01 27350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</si>
  <si>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</si>
  <si>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2023 год</t>
  </si>
  <si>
    <t>2023 г                     (руб.)</t>
  </si>
  <si>
    <t>Приложение № 3</t>
  </si>
  <si>
    <t xml:space="preserve">                                 от 06.12.2022 № 34</t>
  </si>
  <si>
    <t>Пособия, компенсации и иные социальные выплаты гражданам, кроме публичных нормативных обязательств</t>
  </si>
  <si>
    <t>Осуществление мероприятий по борьбе с борщевиком Сосновского</t>
  </si>
  <si>
    <t>03 0 02 71810</t>
  </si>
  <si>
    <t>Иные межбюджетные трансферты на 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</si>
  <si>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</si>
  <si>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Иные межбюджетные трансферты на софинансирование к субсидии на финансирование дорожного хозяйства</t>
  </si>
  <si>
    <t>Иные межбюджетные трансферты субсидия на финансирование дорожного хозяйства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</si>
  <si>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</si>
  <si>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</si>
  <si>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</si>
  <si>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</si>
  <si>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</si>
  <si>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05 0 00 20230</t>
  </si>
  <si>
    <t>Прочие субсидии бюджетам сельских поселений (субсидия на благоустройство, реставрацию и реконструкцию воинских захоронений и военно - мемориальных объектов)</t>
  </si>
  <si>
    <t>03 0 04 76420</t>
  </si>
  <si>
    <t>05 0 00 73260</t>
  </si>
  <si>
    <t>Иная дотация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</si>
  <si>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</si>
  <si>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Иные межбюджетные трансферты на содержание, ремонт автомобильных дорог внутри населенных пунктов (местный бюджет)</t>
  </si>
  <si>
    <t xml:space="preserve">                                 от "      " 2023 №    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</si>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</sst>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р.&quot;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164" fontId="9" fillId="0" borderId="0" xfId="0" applyNumberFormat="1" applyFont="1" applyFill="1"/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tabSelected="1" view="pageBreakPreview" topLeftCell="A12" zoomScale="120" zoomScaleNormal="100" zoomScaleSheetLayoutView="120" workbookViewId="0">
      <selection activeCell="E17" sqref="E17:E12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2" customWidth="1"/>
    <col min="6" max="6" width="11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39"/>
      <c r="C1" s="36"/>
      <c r="D1" s="36"/>
    </row>
    <row r="2" spans="1:4" ht="15.75" x14ac:dyDescent="0.25">
      <c r="A2" s="2"/>
      <c r="B2" s="45" t="s">
        <v>125</v>
      </c>
      <c r="C2" s="45"/>
      <c r="D2" s="45"/>
    </row>
    <row r="3" spans="1:4" ht="15.75" x14ac:dyDescent="0.25">
      <c r="A3" s="2"/>
      <c r="B3" s="45" t="s">
        <v>96</v>
      </c>
      <c r="C3" s="45"/>
      <c r="D3" s="45"/>
    </row>
    <row r="4" spans="1:4" ht="15.75" x14ac:dyDescent="0.25">
      <c r="A4" s="2"/>
      <c r="B4" s="45" t="s">
        <v>97</v>
      </c>
      <c r="C4" s="45"/>
      <c r="D4" s="45"/>
    </row>
    <row r="5" spans="1:4" ht="15.75" x14ac:dyDescent="0.25">
      <c r="A5" s="2"/>
      <c r="B5" s="45" t="s">
        <v>124</v>
      </c>
      <c r="C5" s="45"/>
      <c r="D5" s="45"/>
    </row>
    <row r="6" spans="1:4" ht="15.75" x14ac:dyDescent="0.25">
      <c r="A6" s="2"/>
      <c r="B6" s="39"/>
      <c r="C6" s="36"/>
      <c r="D6" s="36"/>
    </row>
    <row r="7" spans="1:4" ht="14.25" customHeight="1" x14ac:dyDescent="0.25">
      <c r="A7" s="2"/>
      <c r="B7" s="45" t="s">
        <v>103</v>
      </c>
      <c r="C7" s="45"/>
      <c r="D7" s="45"/>
    </row>
    <row r="8" spans="1:4" ht="14.25" customHeight="1" x14ac:dyDescent="0.25">
      <c r="A8" s="2"/>
      <c r="B8" s="45" t="s">
        <v>96</v>
      </c>
      <c r="C8" s="45"/>
      <c r="D8" s="45"/>
    </row>
    <row r="9" spans="1:4" ht="14.25" customHeight="1" x14ac:dyDescent="0.25">
      <c r="A9" s="2"/>
      <c r="B9" s="45" t="s">
        <v>97</v>
      </c>
      <c r="C9" s="45"/>
      <c r="D9" s="45"/>
    </row>
    <row r="10" spans="1:4" ht="16.5" customHeight="1" x14ac:dyDescent="0.25">
      <c r="A10" s="2"/>
      <c r="B10" s="45" t="s">
        <v>104</v>
      </c>
      <c r="C10" s="45"/>
      <c r="D10" s="45"/>
    </row>
    <row r="11" spans="1:4" ht="58.5" customHeight="1" x14ac:dyDescent="0.25">
      <c r="A11" s="48" t="s">
        <v>101</v>
      </c>
      <c r="B11" s="48"/>
      <c r="C11" s="48"/>
      <c r="D11" s="48"/>
    </row>
    <row r="12" spans="1:4" ht="15" customHeight="1" x14ac:dyDescent="0.25">
      <c r="A12" s="46" t="s">
        <v>0</v>
      </c>
      <c r="B12" s="46" t="s">
        <v>1</v>
      </c>
      <c r="C12" s="46" t="s">
        <v>2</v>
      </c>
      <c r="D12" s="46" t="s">
        <v>102</v>
      </c>
    </row>
    <row r="13" spans="1:4" ht="13.5" customHeight="1" x14ac:dyDescent="0.25">
      <c r="A13" s="47"/>
      <c r="B13" s="47"/>
      <c r="C13" s="47"/>
      <c r="D13" s="47"/>
    </row>
    <row r="14" spans="1:4" ht="40.5" customHeight="1" x14ac:dyDescent="0.25">
      <c r="A14" s="5" t="s">
        <v>3</v>
      </c>
      <c r="B14" s="6" t="s">
        <v>28</v>
      </c>
      <c r="C14" s="4"/>
      <c r="D14" s="34">
        <f>D15+D17</f>
        <v>93600</v>
      </c>
    </row>
    <row r="15" spans="1:4" ht="38.25" x14ac:dyDescent="0.25">
      <c r="A15" s="7" t="s">
        <v>6</v>
      </c>
      <c r="B15" s="23" t="s">
        <v>33</v>
      </c>
      <c r="C15" s="4"/>
      <c r="D15" s="19">
        <f>D16</f>
        <v>65000</v>
      </c>
    </row>
    <row r="16" spans="1:4" ht="25.5" x14ac:dyDescent="0.25">
      <c r="A16" s="8" t="s">
        <v>5</v>
      </c>
      <c r="B16" s="4"/>
      <c r="C16" s="9">
        <v>200</v>
      </c>
      <c r="D16" s="32">
        <v>65000</v>
      </c>
    </row>
    <row r="17" spans="1:6" ht="25.5" x14ac:dyDescent="0.25">
      <c r="A17" s="7" t="s">
        <v>4</v>
      </c>
      <c r="B17" s="23" t="s">
        <v>59</v>
      </c>
      <c r="C17" s="4"/>
      <c r="D17" s="19">
        <f>D18</f>
        <v>28600</v>
      </c>
    </row>
    <row r="18" spans="1:6" ht="25.5" x14ac:dyDescent="0.25">
      <c r="A18" s="8" t="s">
        <v>5</v>
      </c>
      <c r="B18" s="6"/>
      <c r="C18" s="9">
        <v>200</v>
      </c>
      <c r="D18" s="32">
        <f>23000-1300+6900</f>
        <v>28600</v>
      </c>
    </row>
    <row r="19" spans="1:6" ht="24.75" customHeight="1" x14ac:dyDescent="0.25">
      <c r="A19" s="5" t="s">
        <v>20</v>
      </c>
      <c r="B19" s="10" t="s">
        <v>42</v>
      </c>
      <c r="C19" s="4"/>
      <c r="D19" s="34">
        <f>D20+D24+D28+D30+D32+D36+D26+D34+D22</f>
        <v>13749375.949999999</v>
      </c>
    </row>
    <row r="20" spans="1:6" ht="25.5" x14ac:dyDescent="0.25">
      <c r="A20" s="7" t="s">
        <v>31</v>
      </c>
      <c r="B20" s="23" t="s">
        <v>32</v>
      </c>
      <c r="C20" s="11"/>
      <c r="D20" s="37">
        <f>D21</f>
        <v>3691993.06</v>
      </c>
    </row>
    <row r="21" spans="1:6" ht="25.5" x14ac:dyDescent="0.25">
      <c r="A21" s="8" t="s">
        <v>5</v>
      </c>
      <c r="B21" s="12"/>
      <c r="C21" s="9">
        <v>200</v>
      </c>
      <c r="D21" s="38">
        <f>3078474+499989.95+300000-8482.04+200000+900000-1198209.6-79779.25</f>
        <v>3691993.06</v>
      </c>
    </row>
    <row r="22" spans="1:6" ht="25.5" x14ac:dyDescent="0.25">
      <c r="A22" s="7" t="s">
        <v>123</v>
      </c>
      <c r="B22" s="12" t="s">
        <v>32</v>
      </c>
      <c r="C22" s="9"/>
      <c r="D22" s="38">
        <f>D23</f>
        <v>1198209.6000000001</v>
      </c>
    </row>
    <row r="23" spans="1:6" x14ac:dyDescent="0.25">
      <c r="A23" s="8" t="s">
        <v>11</v>
      </c>
      <c r="B23" s="12"/>
      <c r="C23" s="9">
        <v>500</v>
      </c>
      <c r="D23" s="38">
        <v>1198209.6000000001</v>
      </c>
    </row>
    <row r="24" spans="1:6" ht="25.5" x14ac:dyDescent="0.25">
      <c r="A24" s="7" t="s">
        <v>98</v>
      </c>
      <c r="B24" s="12" t="s">
        <v>95</v>
      </c>
      <c r="C24" s="4"/>
      <c r="D24" s="37">
        <f>D25</f>
        <v>137183.25</v>
      </c>
    </row>
    <row r="25" spans="1:6" ht="25.5" x14ac:dyDescent="0.25">
      <c r="A25" s="8" t="s">
        <v>5</v>
      </c>
      <c r="B25" s="12"/>
      <c r="C25" s="4">
        <v>200</v>
      </c>
      <c r="D25" s="38">
        <f>203753-149766.38-909.16+4326.54+79779.25</f>
        <v>137183.25</v>
      </c>
    </row>
    <row r="26" spans="1:6" ht="25.5" x14ac:dyDescent="0.25">
      <c r="A26" s="7" t="s">
        <v>110</v>
      </c>
      <c r="B26" s="12" t="s">
        <v>95</v>
      </c>
      <c r="C26" s="4"/>
      <c r="D26" s="38">
        <f>D27</f>
        <v>146349</v>
      </c>
    </row>
    <row r="27" spans="1:6" x14ac:dyDescent="0.25">
      <c r="A27" s="8" t="s">
        <v>11</v>
      </c>
      <c r="B27" s="12"/>
      <c r="C27" s="4">
        <v>500</v>
      </c>
      <c r="D27" s="38">
        <f>150675.54-4326.54</f>
        <v>146349</v>
      </c>
    </row>
    <row r="28" spans="1:6" ht="51" x14ac:dyDescent="0.25">
      <c r="A28" s="7" t="s">
        <v>108</v>
      </c>
      <c r="B28" s="12" t="s">
        <v>99</v>
      </c>
      <c r="C28" s="4"/>
      <c r="D28" s="38">
        <f>D29</f>
        <v>93255.040000000008</v>
      </c>
    </row>
    <row r="29" spans="1:6" x14ac:dyDescent="0.25">
      <c r="A29" s="8" t="s">
        <v>11</v>
      </c>
      <c r="B29" s="12"/>
      <c r="C29" s="4">
        <v>500</v>
      </c>
      <c r="D29" s="38">
        <f>84773+8482.04</f>
        <v>93255.040000000008</v>
      </c>
    </row>
    <row r="30" spans="1:6" ht="28.5" customHeight="1" x14ac:dyDescent="0.25">
      <c r="A30" s="7" t="s">
        <v>34</v>
      </c>
      <c r="B30" s="4" t="s">
        <v>36</v>
      </c>
      <c r="C30" s="13"/>
      <c r="D30" s="37">
        <f>D31</f>
        <v>3000419</v>
      </c>
    </row>
    <row r="31" spans="1:6" ht="17.25" customHeight="1" x14ac:dyDescent="0.25">
      <c r="A31" s="8" t="s">
        <v>5</v>
      </c>
      <c r="B31" s="12"/>
      <c r="C31" s="9">
        <v>200</v>
      </c>
      <c r="D31" s="38">
        <f>2300419+400000+300000</f>
        <v>3000419</v>
      </c>
      <c r="F31" s="22"/>
    </row>
    <row r="32" spans="1:6" x14ac:dyDescent="0.25">
      <c r="A32" s="7" t="s">
        <v>7</v>
      </c>
      <c r="B32" s="12" t="s">
        <v>86</v>
      </c>
      <c r="C32" s="4"/>
      <c r="D32" s="38">
        <f>D33</f>
        <v>1090664.06</v>
      </c>
      <c r="F32" s="22"/>
    </row>
    <row r="33" spans="1:6" ht="25.5" x14ac:dyDescent="0.25">
      <c r="A33" s="8" t="s">
        <v>5</v>
      </c>
      <c r="B33" s="12"/>
      <c r="C33" s="9">
        <v>200</v>
      </c>
      <c r="D33" s="38">
        <f>1008459.83+82204.23</f>
        <v>1090664.06</v>
      </c>
      <c r="F33" s="22"/>
    </row>
    <row r="34" spans="1:6" ht="25.5" x14ac:dyDescent="0.25">
      <c r="A34" s="7" t="s">
        <v>111</v>
      </c>
      <c r="B34" s="12" t="s">
        <v>86</v>
      </c>
      <c r="C34" s="9"/>
      <c r="D34" s="38">
        <f>D35</f>
        <v>2780630.94</v>
      </c>
      <c r="F34" s="22"/>
    </row>
    <row r="35" spans="1:6" x14ac:dyDescent="0.25">
      <c r="A35" s="8" t="s">
        <v>11</v>
      </c>
      <c r="B35" s="12"/>
      <c r="C35" s="9">
        <v>500</v>
      </c>
      <c r="D35" s="38">
        <f>2862835.17-82204.23</f>
        <v>2780630.94</v>
      </c>
      <c r="F35" s="22"/>
    </row>
    <row r="36" spans="1:6" ht="38.25" x14ac:dyDescent="0.25">
      <c r="A36" s="7" t="s">
        <v>109</v>
      </c>
      <c r="B36" s="12" t="s">
        <v>100</v>
      </c>
      <c r="C36" s="4"/>
      <c r="D36" s="37">
        <f>D37</f>
        <v>1610672</v>
      </c>
      <c r="F36" s="22"/>
    </row>
    <row r="37" spans="1:6" x14ac:dyDescent="0.25">
      <c r="A37" s="8" t="s">
        <v>11</v>
      </c>
      <c r="B37" s="12"/>
      <c r="C37" s="4">
        <v>500</v>
      </c>
      <c r="D37" s="38">
        <v>1610672</v>
      </c>
      <c r="F37" s="22"/>
    </row>
    <row r="38" spans="1:6" ht="27" x14ac:dyDescent="0.25">
      <c r="A38" s="5" t="s">
        <v>21</v>
      </c>
      <c r="B38" s="10" t="s">
        <v>41</v>
      </c>
      <c r="C38" s="13"/>
      <c r="D38" s="34">
        <f>D52+D55+D39+D42+D46+D48+D44+D50</f>
        <v>6395821.9000000004</v>
      </c>
    </row>
    <row r="39" spans="1:6" x14ac:dyDescent="0.25">
      <c r="A39" s="7" t="s">
        <v>93</v>
      </c>
      <c r="B39" s="4" t="s">
        <v>37</v>
      </c>
      <c r="C39" s="4"/>
      <c r="D39" s="37">
        <f>D40+D41</f>
        <v>3361500</v>
      </c>
    </row>
    <row r="40" spans="1:6" ht="25.5" x14ac:dyDescent="0.25">
      <c r="A40" s="8" t="s">
        <v>5</v>
      </c>
      <c r="B40" s="4"/>
      <c r="C40" s="9">
        <v>200</v>
      </c>
      <c r="D40" s="38">
        <f>3150800+100000+30700+70000</f>
        <v>3351500</v>
      </c>
    </row>
    <row r="41" spans="1:6" x14ac:dyDescent="0.25">
      <c r="A41" s="8" t="s">
        <v>17</v>
      </c>
      <c r="B41" s="4"/>
      <c r="C41" s="9">
        <v>800</v>
      </c>
      <c r="D41" s="38">
        <v>10000</v>
      </c>
    </row>
    <row r="42" spans="1:6" x14ac:dyDescent="0.25">
      <c r="A42" s="7" t="s">
        <v>9</v>
      </c>
      <c r="B42" s="4" t="s">
        <v>35</v>
      </c>
      <c r="C42" s="24"/>
      <c r="D42" s="37">
        <f>D43</f>
        <v>358516.83999999997</v>
      </c>
    </row>
    <row r="43" spans="1:6" ht="26.25" x14ac:dyDescent="0.25">
      <c r="A43" s="14" t="s">
        <v>5</v>
      </c>
      <c r="B43" s="4"/>
      <c r="C43" s="9">
        <v>200</v>
      </c>
      <c r="D43" s="38">
        <f>265620-165620+12716.84+279000+200000-179000-20000-56200+22000</f>
        <v>358516.83999999997</v>
      </c>
    </row>
    <row r="44" spans="1:6" x14ac:dyDescent="0.25">
      <c r="A44" s="16" t="s">
        <v>106</v>
      </c>
      <c r="B44" s="4" t="s">
        <v>107</v>
      </c>
      <c r="C44" s="9"/>
      <c r="D44" s="38">
        <f>D45</f>
        <v>212136</v>
      </c>
    </row>
    <row r="45" spans="1:6" ht="26.25" x14ac:dyDescent="0.25">
      <c r="A45" s="14" t="s">
        <v>5</v>
      </c>
      <c r="B45" s="4"/>
      <c r="C45" s="9">
        <v>200</v>
      </c>
      <c r="D45" s="38">
        <f>165620+46518-2</f>
        <v>212136</v>
      </c>
    </row>
    <row r="46" spans="1:6" x14ac:dyDescent="0.25">
      <c r="A46" s="7" t="s">
        <v>10</v>
      </c>
      <c r="B46" s="4" t="s">
        <v>38</v>
      </c>
      <c r="C46" s="4"/>
      <c r="D46" s="37">
        <f>D47</f>
        <v>389300</v>
      </c>
    </row>
    <row r="47" spans="1:6" ht="25.5" x14ac:dyDescent="0.25">
      <c r="A47" s="8" t="s">
        <v>5</v>
      </c>
      <c r="B47" s="4"/>
      <c r="C47" s="9">
        <v>200</v>
      </c>
      <c r="D47" s="38">
        <f>260000+100000-20000+56200-6900</f>
        <v>389300</v>
      </c>
    </row>
    <row r="48" spans="1:6" ht="25.5" x14ac:dyDescent="0.25">
      <c r="A48" s="7" t="s">
        <v>23</v>
      </c>
      <c r="B48" s="12" t="s">
        <v>39</v>
      </c>
      <c r="C48" s="13"/>
      <c r="D48" s="37">
        <f>D49</f>
        <v>746408.06</v>
      </c>
    </row>
    <row r="49" spans="1:4" ht="26.25" x14ac:dyDescent="0.25">
      <c r="A49" s="14" t="s">
        <v>5</v>
      </c>
      <c r="B49" s="12"/>
      <c r="C49" s="9">
        <v>200</v>
      </c>
      <c r="D49" s="38">
        <f>158021+134096.9+108283.16-69848+474117+79000+166000-20000+20000-166000-26962-1100-17200-70000-22000</f>
        <v>746408.06</v>
      </c>
    </row>
    <row r="50" spans="1:4" ht="39" x14ac:dyDescent="0.25">
      <c r="A50" s="16" t="s">
        <v>118</v>
      </c>
      <c r="B50" s="12" t="s">
        <v>119</v>
      </c>
      <c r="C50" s="9"/>
      <c r="D50" s="38">
        <f>D51</f>
        <v>265761</v>
      </c>
    </row>
    <row r="51" spans="1:4" ht="26.25" x14ac:dyDescent="0.25">
      <c r="A51" s="14" t="s">
        <v>5</v>
      </c>
      <c r="B51" s="12"/>
      <c r="C51" s="9">
        <v>200</v>
      </c>
      <c r="D51" s="38">
        <v>265761</v>
      </c>
    </row>
    <row r="52" spans="1:4" ht="25.5" x14ac:dyDescent="0.25">
      <c r="A52" s="7" t="s">
        <v>94</v>
      </c>
      <c r="B52" s="12" t="s">
        <v>40</v>
      </c>
      <c r="C52" s="13"/>
      <c r="D52" s="37">
        <f>D53+D54</f>
        <v>1039000</v>
      </c>
    </row>
    <row r="53" spans="1:4" ht="25.5" x14ac:dyDescent="0.25">
      <c r="A53" s="8" t="s">
        <v>5</v>
      </c>
      <c r="B53" s="12"/>
      <c r="C53" s="9">
        <v>200</v>
      </c>
      <c r="D53" s="38">
        <f>799000-30000-160708.95-48.36</f>
        <v>608242.69000000006</v>
      </c>
    </row>
    <row r="54" spans="1:4" ht="25.5" x14ac:dyDescent="0.25">
      <c r="A54" s="8" t="s">
        <v>83</v>
      </c>
      <c r="B54" s="12"/>
      <c r="C54" s="9">
        <v>400</v>
      </c>
      <c r="D54" s="38">
        <f>240000+30000+160708.95+48.36</f>
        <v>430757.31</v>
      </c>
    </row>
    <row r="55" spans="1:4" ht="25.5" x14ac:dyDescent="0.25">
      <c r="A55" s="7" t="s">
        <v>22</v>
      </c>
      <c r="B55" s="4" t="s">
        <v>43</v>
      </c>
      <c r="C55" s="13"/>
      <c r="D55" s="19">
        <f>D56</f>
        <v>23200</v>
      </c>
    </row>
    <row r="56" spans="1:4" ht="25.5" x14ac:dyDescent="0.25">
      <c r="A56" s="8" t="s">
        <v>5</v>
      </c>
      <c r="B56" s="4"/>
      <c r="C56" s="9">
        <v>200</v>
      </c>
      <c r="D56" s="32">
        <f>22200+1000</f>
        <v>23200</v>
      </c>
    </row>
    <row r="57" spans="1:4" ht="43.5" customHeight="1" x14ac:dyDescent="0.25">
      <c r="A57" s="5" t="s">
        <v>24</v>
      </c>
      <c r="B57" s="10" t="s">
        <v>29</v>
      </c>
      <c r="C57" s="4"/>
      <c r="D57" s="34">
        <f>D58+D62+D66+D68+D77+D60+D64</f>
        <v>1023270</v>
      </c>
    </row>
    <row r="58" spans="1:4" ht="26.25" customHeight="1" x14ac:dyDescent="0.25">
      <c r="A58" s="7" t="s">
        <v>44</v>
      </c>
      <c r="B58" s="12" t="s">
        <v>47</v>
      </c>
      <c r="C58" s="4"/>
      <c r="D58" s="19">
        <f>D59</f>
        <v>136032</v>
      </c>
    </row>
    <row r="59" spans="1:4" ht="13.5" customHeight="1" x14ac:dyDescent="0.25">
      <c r="A59" s="8" t="s">
        <v>11</v>
      </c>
      <c r="B59" s="12"/>
      <c r="C59" s="11">
        <v>500</v>
      </c>
      <c r="D59" s="33">
        <v>136032</v>
      </c>
    </row>
    <row r="60" spans="1:4" ht="38.25" customHeight="1" x14ac:dyDescent="0.25">
      <c r="A60" s="7" t="s">
        <v>113</v>
      </c>
      <c r="B60" s="12" t="s">
        <v>114</v>
      </c>
      <c r="C60" s="4"/>
      <c r="D60" s="33">
        <f>D61</f>
        <v>115160</v>
      </c>
    </row>
    <row r="61" spans="1:4" ht="13.5" customHeight="1" x14ac:dyDescent="0.25">
      <c r="A61" s="8" t="s">
        <v>11</v>
      </c>
      <c r="B61" s="12"/>
      <c r="C61" s="11">
        <v>500</v>
      </c>
      <c r="D61" s="33">
        <v>115160</v>
      </c>
    </row>
    <row r="62" spans="1:4" ht="27.75" customHeight="1" x14ac:dyDescent="0.25">
      <c r="A62" s="7" t="s">
        <v>45</v>
      </c>
      <c r="B62" s="12" t="s">
        <v>48</v>
      </c>
      <c r="C62" s="4"/>
      <c r="D62" s="19">
        <f>D63</f>
        <v>237206</v>
      </c>
    </row>
    <row r="63" spans="1:4" ht="15.75" customHeight="1" x14ac:dyDescent="0.25">
      <c r="A63" s="8" t="s">
        <v>11</v>
      </c>
      <c r="B63" s="12"/>
      <c r="C63" s="11">
        <v>500</v>
      </c>
      <c r="D63" s="32">
        <v>237206</v>
      </c>
    </row>
    <row r="64" spans="1:4" ht="38.25" customHeight="1" x14ac:dyDescent="0.25">
      <c r="A64" s="7" t="s">
        <v>115</v>
      </c>
      <c r="B64" s="12" t="s">
        <v>116</v>
      </c>
      <c r="C64" s="4"/>
      <c r="D64" s="32">
        <f>D65</f>
        <v>200810</v>
      </c>
    </row>
    <row r="65" spans="1:6" ht="15.75" customHeight="1" x14ac:dyDescent="0.25">
      <c r="A65" s="8" t="s">
        <v>11</v>
      </c>
      <c r="B65" s="12"/>
      <c r="C65" s="11">
        <v>500</v>
      </c>
      <c r="D65" s="32">
        <v>200810</v>
      </c>
    </row>
    <row r="66" spans="1:6" x14ac:dyDescent="0.25">
      <c r="A66" s="7" t="s">
        <v>81</v>
      </c>
      <c r="B66" s="12" t="s">
        <v>82</v>
      </c>
      <c r="C66" s="4"/>
      <c r="D66" s="19">
        <f>D67</f>
        <v>136600</v>
      </c>
    </row>
    <row r="67" spans="1:6" ht="25.5" x14ac:dyDescent="0.25">
      <c r="A67" s="8" t="s">
        <v>5</v>
      </c>
      <c r="B67" s="10"/>
      <c r="C67" s="9">
        <v>200</v>
      </c>
      <c r="D67" s="32">
        <f>90000+16600+28900+1100</f>
        <v>136600</v>
      </c>
    </row>
    <row r="68" spans="1:6" ht="51" x14ac:dyDescent="0.25">
      <c r="A68" s="7" t="s">
        <v>46</v>
      </c>
      <c r="B68" s="12" t="s">
        <v>49</v>
      </c>
      <c r="C68" s="11"/>
      <c r="D68" s="19">
        <f>D69</f>
        <v>197462</v>
      </c>
    </row>
    <row r="69" spans="1:6" ht="25.5" x14ac:dyDescent="0.25">
      <c r="A69" s="8" t="s">
        <v>5</v>
      </c>
      <c r="B69" s="10"/>
      <c r="C69" s="9">
        <v>200</v>
      </c>
      <c r="D69" s="32">
        <f>20000-10000+187462</f>
        <v>197462</v>
      </c>
    </row>
    <row r="70" spans="1:6" ht="25.5" hidden="1" x14ac:dyDescent="0.25">
      <c r="A70" s="8" t="s">
        <v>60</v>
      </c>
      <c r="B70" s="12" t="s">
        <v>61</v>
      </c>
      <c r="C70" s="9"/>
      <c r="D70" s="19">
        <f>D71</f>
        <v>0</v>
      </c>
    </row>
    <row r="71" spans="1:6" ht="25.5" hidden="1" x14ac:dyDescent="0.25">
      <c r="A71" s="8" t="s">
        <v>5</v>
      </c>
      <c r="B71" s="10"/>
      <c r="C71" s="9">
        <v>200</v>
      </c>
      <c r="D71" s="19"/>
    </row>
    <row r="72" spans="1:6" ht="38.25" hidden="1" x14ac:dyDescent="0.25">
      <c r="A72" s="17" t="s">
        <v>62</v>
      </c>
      <c r="B72" s="26" t="s">
        <v>63</v>
      </c>
      <c r="C72" s="27"/>
      <c r="D72" s="19">
        <f>D73</f>
        <v>0</v>
      </c>
    </row>
    <row r="73" spans="1:6" ht="26.25" hidden="1" x14ac:dyDescent="0.25">
      <c r="A73" s="28" t="s">
        <v>5</v>
      </c>
      <c r="B73" s="26"/>
      <c r="C73" s="29">
        <v>200</v>
      </c>
      <c r="D73" s="19"/>
    </row>
    <row r="74" spans="1:6" ht="40.5" x14ac:dyDescent="0.25">
      <c r="A74" s="30" t="s">
        <v>65</v>
      </c>
      <c r="B74" s="10" t="s">
        <v>66</v>
      </c>
      <c r="C74" s="29"/>
      <c r="D74" s="34">
        <f>D75</f>
        <v>1218245</v>
      </c>
    </row>
    <row r="75" spans="1:6" ht="25.5" x14ac:dyDescent="0.25">
      <c r="A75" s="7" t="s">
        <v>85</v>
      </c>
      <c r="B75" s="12" t="s">
        <v>84</v>
      </c>
      <c r="C75" s="11"/>
      <c r="D75" s="32">
        <f>D76</f>
        <v>1218245</v>
      </c>
    </row>
    <row r="76" spans="1:6" ht="15" customHeight="1" x14ac:dyDescent="0.25">
      <c r="A76" s="8" t="s">
        <v>26</v>
      </c>
      <c r="B76" s="10"/>
      <c r="C76" s="11">
        <v>300</v>
      </c>
      <c r="D76" s="33">
        <f>1046000+102397+69848</f>
        <v>1218245</v>
      </c>
      <c r="F76" s="40"/>
    </row>
    <row r="77" spans="1:6" ht="25.5" hidden="1" x14ac:dyDescent="0.25">
      <c r="A77" s="7" t="s">
        <v>70</v>
      </c>
      <c r="B77" s="12" t="s">
        <v>71</v>
      </c>
      <c r="C77" s="11"/>
      <c r="D77" s="33">
        <f>D78</f>
        <v>0</v>
      </c>
    </row>
    <row r="78" spans="1:6" hidden="1" x14ac:dyDescent="0.25">
      <c r="A78" s="8" t="s">
        <v>26</v>
      </c>
      <c r="B78" s="10"/>
      <c r="C78" s="11">
        <v>300</v>
      </c>
      <c r="D78" s="33"/>
    </row>
    <row r="79" spans="1:6" ht="28.5" hidden="1" customHeight="1" x14ac:dyDescent="0.25">
      <c r="A79" s="30" t="s">
        <v>74</v>
      </c>
      <c r="B79" s="10" t="s">
        <v>67</v>
      </c>
      <c r="C79" s="11"/>
      <c r="D79" s="35">
        <f>D80+D84</f>
        <v>0</v>
      </c>
    </row>
    <row r="80" spans="1:6" hidden="1" x14ac:dyDescent="0.25">
      <c r="A80" s="7" t="s">
        <v>8</v>
      </c>
      <c r="B80" s="12" t="s">
        <v>68</v>
      </c>
      <c r="C80" s="11"/>
      <c r="D80" s="32">
        <f>D81</f>
        <v>0</v>
      </c>
    </row>
    <row r="81" spans="1:4" ht="25.5" hidden="1" x14ac:dyDescent="0.25">
      <c r="A81" s="8" t="s">
        <v>5</v>
      </c>
      <c r="B81" s="10"/>
      <c r="C81" s="9">
        <v>200</v>
      </c>
      <c r="D81" s="32"/>
    </row>
    <row r="82" spans="1:4" ht="25.5" hidden="1" x14ac:dyDescent="0.25">
      <c r="A82" s="7" t="s">
        <v>23</v>
      </c>
      <c r="B82" s="12" t="s">
        <v>69</v>
      </c>
      <c r="C82" s="11"/>
      <c r="D82" s="32"/>
    </row>
    <row r="83" spans="1:4" ht="15" hidden="1" customHeight="1" x14ac:dyDescent="0.25">
      <c r="A83" s="8" t="s">
        <v>5</v>
      </c>
      <c r="B83" s="10"/>
      <c r="C83" s="9">
        <v>200</v>
      </c>
      <c r="D83" s="32"/>
    </row>
    <row r="84" spans="1:4" ht="15" hidden="1" customHeight="1" x14ac:dyDescent="0.25">
      <c r="A84" s="7" t="s">
        <v>72</v>
      </c>
      <c r="B84" s="12" t="s">
        <v>73</v>
      </c>
      <c r="C84" s="11"/>
      <c r="D84" s="32">
        <f>D85</f>
        <v>0</v>
      </c>
    </row>
    <row r="85" spans="1:4" ht="15" hidden="1" customHeight="1" x14ac:dyDescent="0.25">
      <c r="A85" s="8" t="s">
        <v>5</v>
      </c>
      <c r="B85" s="10"/>
      <c r="C85" s="9">
        <v>200</v>
      </c>
      <c r="D85" s="33"/>
    </row>
    <row r="86" spans="1:4" ht="26.25" customHeight="1" x14ac:dyDescent="0.25">
      <c r="A86" s="30" t="s">
        <v>75</v>
      </c>
      <c r="B86" s="10" t="s">
        <v>78</v>
      </c>
      <c r="C86" s="9"/>
      <c r="D86" s="35">
        <f>D87+D89</f>
        <v>1641406</v>
      </c>
    </row>
    <row r="87" spans="1:4" ht="15" customHeight="1" x14ac:dyDescent="0.25">
      <c r="A87" s="7" t="s">
        <v>76</v>
      </c>
      <c r="B87" s="12" t="s">
        <v>79</v>
      </c>
      <c r="C87" s="9"/>
      <c r="D87" s="20">
        <f>D88</f>
        <v>759328</v>
      </c>
    </row>
    <row r="88" spans="1:4" ht="28.5" customHeight="1" x14ac:dyDescent="0.25">
      <c r="A88" s="8" t="s">
        <v>5</v>
      </c>
      <c r="B88" s="10"/>
      <c r="C88" s="9">
        <v>200</v>
      </c>
      <c r="D88" s="33">
        <f>649000+104128+360913-50000-250913-28800-25000</f>
        <v>759328</v>
      </c>
    </row>
    <row r="89" spans="1:4" ht="15" customHeight="1" x14ac:dyDescent="0.25">
      <c r="A89" s="7" t="s">
        <v>77</v>
      </c>
      <c r="B89" s="12" t="s">
        <v>80</v>
      </c>
      <c r="C89" s="9"/>
      <c r="D89" s="20">
        <f>D90</f>
        <v>882078</v>
      </c>
    </row>
    <row r="90" spans="1:4" ht="27" customHeight="1" x14ac:dyDescent="0.25">
      <c r="A90" s="8" t="s">
        <v>5</v>
      </c>
      <c r="B90" s="10"/>
      <c r="C90" s="9">
        <v>200</v>
      </c>
      <c r="D90" s="33">
        <f>646000+10000+250913-70070+8000+24000+13235</f>
        <v>882078</v>
      </c>
    </row>
    <row r="91" spans="1:4" ht="42" customHeight="1" x14ac:dyDescent="0.25">
      <c r="A91" s="5" t="s">
        <v>92</v>
      </c>
      <c r="B91" s="10" t="s">
        <v>89</v>
      </c>
      <c r="C91" s="9"/>
      <c r="D91" s="21">
        <f>D92+D94</f>
        <v>157286</v>
      </c>
    </row>
    <row r="92" spans="1:4" ht="27" customHeight="1" x14ac:dyDescent="0.25">
      <c r="A92" s="7" t="s">
        <v>87</v>
      </c>
      <c r="B92" s="12" t="s">
        <v>90</v>
      </c>
      <c r="C92" s="9"/>
      <c r="D92" s="20">
        <f>D93</f>
        <v>7865</v>
      </c>
    </row>
    <row r="93" spans="1:4" ht="18.75" customHeight="1" x14ac:dyDescent="0.25">
      <c r="A93" s="8" t="s">
        <v>17</v>
      </c>
      <c r="B93" s="10"/>
      <c r="C93" s="9">
        <v>800</v>
      </c>
      <c r="D93" s="33">
        <v>7865</v>
      </c>
    </row>
    <row r="94" spans="1:4" ht="56.25" customHeight="1" x14ac:dyDescent="0.25">
      <c r="A94" s="7" t="s">
        <v>88</v>
      </c>
      <c r="B94" s="12" t="s">
        <v>91</v>
      </c>
      <c r="C94" s="9"/>
      <c r="D94" s="20">
        <f>D95</f>
        <v>149421</v>
      </c>
    </row>
    <row r="95" spans="1:4" ht="16.5" customHeight="1" x14ac:dyDescent="0.25">
      <c r="A95" s="8" t="s">
        <v>17</v>
      </c>
      <c r="B95" s="10"/>
      <c r="C95" s="9">
        <v>800</v>
      </c>
      <c r="D95" s="33">
        <v>149421</v>
      </c>
    </row>
    <row r="96" spans="1:4" x14ac:dyDescent="0.25">
      <c r="A96" s="15" t="s">
        <v>12</v>
      </c>
      <c r="B96" s="10" t="s">
        <v>30</v>
      </c>
      <c r="C96" s="16"/>
      <c r="D96" s="34">
        <f>D97+D100+D102+D106+D110+D113+D116+D118+D121+D108</f>
        <v>7674887</v>
      </c>
    </row>
    <row r="97" spans="1:4" ht="25.5" x14ac:dyDescent="0.25">
      <c r="A97" s="17" t="s">
        <v>13</v>
      </c>
      <c r="B97" s="4" t="s">
        <v>50</v>
      </c>
      <c r="C97" s="18"/>
      <c r="D97" s="19">
        <f>D98+D99</f>
        <v>293942</v>
      </c>
    </row>
    <row r="98" spans="1:4" ht="51" x14ac:dyDescent="0.25">
      <c r="A98" s="8" t="s">
        <v>14</v>
      </c>
      <c r="B98" s="4"/>
      <c r="C98" s="9">
        <v>100</v>
      </c>
      <c r="D98" s="32">
        <f>293942-9632+9632-1100</f>
        <v>292842</v>
      </c>
    </row>
    <row r="99" spans="1:4" ht="25.5" x14ac:dyDescent="0.25">
      <c r="A99" s="8" t="s">
        <v>5</v>
      </c>
      <c r="B99" s="4"/>
      <c r="C99" s="9">
        <v>200</v>
      </c>
      <c r="D99" s="32">
        <v>1100</v>
      </c>
    </row>
    <row r="100" spans="1:4" ht="15.75" customHeight="1" x14ac:dyDescent="0.25">
      <c r="A100" s="7" t="s">
        <v>15</v>
      </c>
      <c r="B100" s="4" t="s">
        <v>51</v>
      </c>
      <c r="C100" s="13"/>
      <c r="D100" s="20">
        <f>D101</f>
        <v>1122760.95</v>
      </c>
    </row>
    <row r="101" spans="1:4" ht="49.5" customHeight="1" x14ac:dyDescent="0.25">
      <c r="A101" s="8" t="s">
        <v>14</v>
      </c>
      <c r="B101" s="4"/>
      <c r="C101" s="9">
        <v>100</v>
      </c>
      <c r="D101" s="32">
        <f>1094067+28693.95</f>
        <v>1122760.95</v>
      </c>
    </row>
    <row r="102" spans="1:4" x14ac:dyDescent="0.25">
      <c r="A102" s="7" t="s">
        <v>16</v>
      </c>
      <c r="B102" s="4" t="s">
        <v>52</v>
      </c>
      <c r="C102" s="13"/>
      <c r="D102" s="20">
        <f>D103+D104+D105</f>
        <v>5565480.0499999998</v>
      </c>
    </row>
    <row r="103" spans="1:4" ht="51" x14ac:dyDescent="0.25">
      <c r="A103" s="8" t="s">
        <v>14</v>
      </c>
      <c r="B103" s="4"/>
      <c r="C103" s="9">
        <v>100</v>
      </c>
      <c r="D103" s="19">
        <f>5565613-87222-88680-2390+146000+100000-67840.95</f>
        <v>5565480.0499999998</v>
      </c>
    </row>
    <row r="104" spans="1:4" ht="25.5" hidden="1" x14ac:dyDescent="0.25">
      <c r="A104" s="8" t="s">
        <v>5</v>
      </c>
      <c r="B104" s="4"/>
      <c r="C104" s="9">
        <v>200</v>
      </c>
      <c r="D104" s="19">
        <v>0</v>
      </c>
    </row>
    <row r="105" spans="1:4" hidden="1" x14ac:dyDescent="0.25">
      <c r="A105" s="8" t="s">
        <v>17</v>
      </c>
      <c r="B105" s="4"/>
      <c r="C105" s="11">
        <v>800</v>
      </c>
      <c r="D105" s="20">
        <v>0</v>
      </c>
    </row>
    <row r="106" spans="1:4" ht="38.25" x14ac:dyDescent="0.25">
      <c r="A106" s="7" t="s">
        <v>55</v>
      </c>
      <c r="B106" s="4" t="s">
        <v>54</v>
      </c>
      <c r="C106" s="13"/>
      <c r="D106" s="19">
        <f>D107</f>
        <v>15494</v>
      </c>
    </row>
    <row r="107" spans="1:4" x14ac:dyDescent="0.25">
      <c r="A107" s="8" t="s">
        <v>11</v>
      </c>
      <c r="B107" s="4"/>
      <c r="C107" s="11">
        <v>500</v>
      </c>
      <c r="D107" s="33">
        <f>14542+952</f>
        <v>15494</v>
      </c>
    </row>
    <row r="108" spans="1:4" ht="38.25" x14ac:dyDescent="0.25">
      <c r="A108" s="41" t="s">
        <v>112</v>
      </c>
      <c r="B108" s="42" t="s">
        <v>117</v>
      </c>
      <c r="C108" s="43"/>
      <c r="D108" s="44">
        <f>D109</f>
        <v>90118</v>
      </c>
    </row>
    <row r="109" spans="1:4" x14ac:dyDescent="0.25">
      <c r="A109" s="41" t="s">
        <v>11</v>
      </c>
      <c r="B109" s="42"/>
      <c r="C109" s="43">
        <v>500</v>
      </c>
      <c r="D109" s="44">
        <f>88680+1438</f>
        <v>90118</v>
      </c>
    </row>
    <row r="110" spans="1:4" x14ac:dyDescent="0.25">
      <c r="A110" s="7" t="s">
        <v>25</v>
      </c>
      <c r="B110" s="4" t="s">
        <v>58</v>
      </c>
      <c r="C110" s="11"/>
      <c r="D110" s="20">
        <f>D111+D112</f>
        <v>50000</v>
      </c>
    </row>
    <row r="111" spans="1:4" x14ac:dyDescent="0.25">
      <c r="A111" s="8" t="s">
        <v>17</v>
      </c>
      <c r="B111" s="4"/>
      <c r="C111" s="11">
        <v>800</v>
      </c>
      <c r="D111" s="33">
        <f>45000-20000-5000</f>
        <v>20000</v>
      </c>
    </row>
    <row r="112" spans="1:4" ht="25.5" x14ac:dyDescent="0.25">
      <c r="A112" s="8" t="s">
        <v>105</v>
      </c>
      <c r="B112" s="4"/>
      <c r="C112" s="11">
        <v>300</v>
      </c>
      <c r="D112" s="33">
        <f>5000+20000+5000</f>
        <v>30000</v>
      </c>
    </row>
    <row r="113" spans="1:8" x14ac:dyDescent="0.25">
      <c r="A113" s="7" t="s">
        <v>18</v>
      </c>
      <c r="B113" s="4" t="s">
        <v>53</v>
      </c>
      <c r="C113" s="13"/>
      <c r="D113" s="20">
        <f>D114+D115</f>
        <v>175384</v>
      </c>
    </row>
    <row r="114" spans="1:8" ht="25.5" x14ac:dyDescent="0.25">
      <c r="A114" s="8" t="s">
        <v>5</v>
      </c>
      <c r="B114" s="4"/>
      <c r="C114" s="9">
        <v>200</v>
      </c>
      <c r="D114" s="32">
        <f>169000-104128</f>
        <v>64872</v>
      </c>
    </row>
    <row r="115" spans="1:8" x14ac:dyDescent="0.25">
      <c r="A115" s="8" t="s">
        <v>17</v>
      </c>
      <c r="B115" s="4"/>
      <c r="C115" s="11">
        <v>800</v>
      </c>
      <c r="D115" s="32">
        <f>28800+40800-10000+50912</f>
        <v>110512</v>
      </c>
    </row>
    <row r="116" spans="1:8" ht="29.25" customHeight="1" x14ac:dyDescent="0.25">
      <c r="A116" s="7" t="s">
        <v>56</v>
      </c>
      <c r="B116" s="4" t="s">
        <v>57</v>
      </c>
      <c r="C116" s="13"/>
      <c r="D116" s="19">
        <f>D117</f>
        <v>106908</v>
      </c>
    </row>
    <row r="117" spans="1:8" x14ac:dyDescent="0.25">
      <c r="A117" s="8" t="s">
        <v>11</v>
      </c>
      <c r="B117" s="4"/>
      <c r="C117" s="11">
        <v>500</v>
      </c>
      <c r="D117" s="33">
        <v>106908</v>
      </c>
      <c r="H117" s="31"/>
    </row>
    <row r="118" spans="1:8" x14ac:dyDescent="0.25">
      <c r="A118" s="7" t="s">
        <v>27</v>
      </c>
      <c r="B118" s="4" t="s">
        <v>64</v>
      </c>
      <c r="C118" s="11"/>
      <c r="D118" s="20">
        <f>D119</f>
        <v>133300</v>
      </c>
    </row>
    <row r="119" spans="1:8" x14ac:dyDescent="0.25">
      <c r="A119" s="8" t="s">
        <v>26</v>
      </c>
      <c r="B119" s="4"/>
      <c r="C119" s="11">
        <v>300</v>
      </c>
      <c r="D119" s="33">
        <f>12000+83000+21100+17200</f>
        <v>133300</v>
      </c>
    </row>
    <row r="120" spans="1:8" ht="18" customHeight="1" x14ac:dyDescent="0.25">
      <c r="A120" s="7" t="s">
        <v>121</v>
      </c>
      <c r="B120" s="4" t="s">
        <v>120</v>
      </c>
      <c r="C120" s="11"/>
      <c r="D120" s="33">
        <f>D121</f>
        <v>121500</v>
      </c>
    </row>
    <row r="121" spans="1:8" ht="39" customHeight="1" x14ac:dyDescent="0.25">
      <c r="A121" s="8" t="s">
        <v>122</v>
      </c>
      <c r="B121" s="6"/>
      <c r="C121" s="11">
        <v>100</v>
      </c>
      <c r="D121" s="33">
        <f>72600+15000+33900</f>
        <v>121500</v>
      </c>
    </row>
    <row r="122" spans="1:8" x14ac:dyDescent="0.25">
      <c r="A122" s="15" t="s">
        <v>19</v>
      </c>
      <c r="B122" s="6"/>
      <c r="C122" s="13"/>
      <c r="D122" s="21">
        <f>D14+D19+D38+D57+D74+D79+D86+D96+D91</f>
        <v>31953891.850000001</v>
      </c>
      <c r="E122" s="25"/>
      <c r="H122" s="31"/>
    </row>
    <row r="123" spans="1:8" ht="15.75" x14ac:dyDescent="0.25">
      <c r="A123" s="3"/>
    </row>
    <row r="124" spans="1:8" ht="15.75" x14ac:dyDescent="0.25">
      <c r="A124" s="3"/>
    </row>
    <row r="125" spans="1:8" ht="15.75" x14ac:dyDescent="0.25">
      <c r="A125" s="3"/>
    </row>
    <row r="126" spans="1:8" ht="15.75" x14ac:dyDescent="0.25">
      <c r="A126" s="3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2:D2"/>
    <mergeCell ref="B3:D3"/>
    <mergeCell ref="B4:D4"/>
    <mergeCell ref="B5:D5"/>
    <mergeCell ref="B7:D7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2" manualBreakCount="2">
    <brk id="38" max="3" man="1"/>
    <brk id="87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2023</vt:lpstr>
      <vt:lpstr>Лист2</vt:lpstr>
      <vt:lpstr>Лист3</vt:lpstr>
      <vt:lpstr>'2023'!Область_печати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Сотрудник</cp:lastModifiedBy>
  <cp:lastPrinted>2023-12-26T11:27:04Z</cp:lastPrinted>
  <dcterms:created xsi:type="dcterms:W3CDTF">2015-02-12T07:20:41Z</dcterms:created>
  <dcterms:modified xsi:type="dcterms:W3CDTF">2023-12-26T12:16:00Z</dcterms:modified>
</cp:coreProperties>
</file>