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23" sheetId="4" r:id="rId1"/>
    <sheet name="Лист2" sheetId="2" r:id="rId2"/>
    <sheet name="Лист3" sheetId="3" r:id="rId3"/>
  </sheets>
  <definedNames>
    <definedName name="_xlnm.Print_Area" localSheetId="0">'2023'!$A$1:$F$142</definedName>
  </definedNames>
  <calcPr calcId="144525"/>
</workbook>
</file>

<file path=xl/calcChain.xml><?xml version="1.0" encoding="utf-8"?>
<calcChain xmlns="http://schemas.openxmlformats.org/spreadsheetml/2006/main">
  <c r="F103" i="4" l="1"/>
  <c r="F101" i="4"/>
  <c r="F58" i="4"/>
  <c r="F62" i="4"/>
  <c r="F66" i="4"/>
  <c r="F38" i="4"/>
  <c r="F24" i="4"/>
  <c r="F97" i="4"/>
  <c r="F44" i="4"/>
  <c r="F46" i="4"/>
  <c r="F19" i="4"/>
  <c r="F72" i="4" l="1"/>
  <c r="F94" i="4" l="1"/>
  <c r="F99" i="4" l="1"/>
  <c r="F50" i="4" l="1"/>
  <c r="F49" i="4" s="1"/>
  <c r="F21" i="4" l="1"/>
  <c r="F137" i="4" l="1"/>
  <c r="F119" i="4" l="1"/>
  <c r="F123" i="4"/>
  <c r="F87" i="4" l="1"/>
  <c r="F74" i="4"/>
  <c r="F76" i="4"/>
  <c r="F68" i="4"/>
  <c r="F90" i="4" l="1"/>
  <c r="F91" i="4"/>
  <c r="F63" i="4" l="1"/>
  <c r="F104" i="4" l="1"/>
  <c r="F33" i="4"/>
  <c r="F20" i="4" l="1"/>
  <c r="F27" i="4"/>
  <c r="F70" i="4" l="1"/>
  <c r="F40" i="4" l="1"/>
  <c r="F31" i="4"/>
  <c r="F39" i="4" l="1"/>
  <c r="F75" i="4"/>
  <c r="F67" i="4"/>
  <c r="F129" i="4" l="1"/>
  <c r="F23" i="4" l="1"/>
  <c r="F122" i="4" l="1"/>
  <c r="F98" i="4"/>
  <c r="F37" i="4" l="1"/>
  <c r="F89" i="4" l="1"/>
  <c r="F102" i="4" l="1"/>
  <c r="F116" i="4" l="1"/>
  <c r="F110" i="4"/>
  <c r="F125" i="4" l="1"/>
  <c r="F86" i="4" l="1"/>
  <c r="F69" i="4"/>
  <c r="F65" i="4"/>
  <c r="F77" i="4"/>
  <c r="F93" i="4" l="1"/>
  <c r="F80" i="4" l="1"/>
  <c r="F82" i="4"/>
  <c r="F79" i="4" l="1"/>
  <c r="F57" i="4"/>
  <c r="F18" i="4"/>
  <c r="F73" i="4" l="1"/>
  <c r="F61" i="4" l="1"/>
  <c r="F36" i="4"/>
  <c r="F88" i="4" l="1"/>
  <c r="F45" i="4" l="1"/>
  <c r="F43" i="4"/>
  <c r="F118" i="4" l="1"/>
  <c r="F100" i="4" l="1"/>
  <c r="F121" i="4" l="1"/>
  <c r="F32" i="4" l="1"/>
  <c r="F138" i="4" l="1"/>
  <c r="F140" i="4" l="1"/>
  <c r="F128" i="4" l="1"/>
  <c r="F127" i="4" s="1"/>
  <c r="F132" i="4" l="1"/>
  <c r="F130" i="4"/>
  <c r="F71" i="4"/>
  <c r="F60" i="4" s="1"/>
  <c r="F59" i="4" l="1"/>
  <c r="F124" i="4"/>
  <c r="F120" i="4" s="1"/>
  <c r="F136" i="4" l="1"/>
  <c r="F114" i="4"/>
  <c r="F113" i="4" s="1"/>
  <c r="F112" i="4" s="1"/>
  <c r="F108" i="4"/>
  <c r="F107" i="4" s="1"/>
  <c r="F96" i="4"/>
  <c r="F92" i="4" s="1"/>
  <c r="F85" i="4"/>
  <c r="F56" i="4"/>
  <c r="F54" i="4"/>
  <c r="F53" i="4" s="1"/>
  <c r="F48" i="4"/>
  <c r="F41" i="4"/>
  <c r="F35" i="4" s="1"/>
  <c r="F30" i="4"/>
  <c r="F29" i="4" s="1"/>
  <c r="F17" i="4"/>
  <c r="F84" i="4" l="1"/>
  <c r="F22" i="4"/>
  <c r="F16" i="4" s="1"/>
  <c r="F135" i="4"/>
  <c r="F134" i="4" s="1"/>
  <c r="F106" i="4"/>
  <c r="F47" i="4"/>
  <c r="F52" i="4" l="1"/>
  <c r="F142" i="4" s="1"/>
</calcChain>
</file>

<file path=xl/sharedStrings.xml><?xml version="1.0" encoding="utf-8"?>
<sst xmlns="http://schemas.openxmlformats.org/spreadsheetml/2006/main" count="214" uniqueCount="160">
  <si>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</si>
  <si>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</si>
  <si>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</si>
  <si>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</si>
  <si>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</si>
  <si>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</si>
  <si>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</si>
  <si>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</si>
  <si>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</si>
  <si>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</si>
  <si>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</si>
  <si>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</si>
  <si>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</si>
  <si>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</si>
  <si>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</si>
  <si>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</si>
  <si>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</si>
  <si>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</si>
  <si>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</si>
  <si>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</si>
  <si>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</si>
  <si>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</si>
  <si>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</si>
  <si>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</si>
  <si>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</si>
  <si>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</si>
  <si>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</si>
  <si>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</si>
  <si>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</si>
  <si>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</si>
  <si>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</si>
  <si>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</si>
  <si>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</si>
  <si>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</si>
  <si>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</si>
  <si>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</si>
  <si>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</si>
  <si>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</si>
  <si>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</si>
  <si>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</si>
  <si>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</si>
  <si>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</si>
  <si>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</si>
  <si>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</si>
  <si>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</si>
  <si>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</si>
  <si>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</si>
  <si>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</si>
  <si>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</si>
  <si>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</si>
  <si>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</si>
  <si>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</si>
  <si>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</si>
  <si>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</si>
  <si>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</si>
  <si>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</si>
  <si>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</si>
  <si>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</si>
  <si>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</si>
  <si>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</si>
  <si>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</si>
  <si>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</si>
  <si>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</si>
  <si>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</si>
  <si>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</si>
  <si>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</si>
  <si>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</si>
  <si>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</si>
  <si>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</si>
  <si>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</si>
  <si>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</si>
  <si>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</si>
  <si>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</si>
  <si>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</si>
  <si>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</si>
  <si>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</si>
  <si>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</si>
  <si>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</si>
  <si>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</si>
  <si>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</si>
  <si>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</si>
  <si>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</si>
  <si>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</si>
  <si>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</si>
  <si>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</si>
  <si>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</si>
  <si>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</si>
  <si>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</si>
  <si>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</si>
  <si>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</si>
  <si>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</si>
  <si>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</si>
  <si>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</si>
  <si>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</si>
  <si>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</si>
  <si>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</si>
  <si>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</si>
  <si>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</si>
  <si>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</si>
  <si>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</si>
  <si>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</si>
  <si>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</si>
  <si>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</si>
  <si>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</si>
  <si>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</si>
  <si>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</si>
  <si>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</si>
  <si>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</si>
  <si>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</si>
  <si>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</si>
  <si>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</si>
  <si>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</si>
  <si>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</si>
  <si>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</si>
  <si>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</si>
  <si>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</si>
  <si>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</si>
  <si>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</si>
  <si>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</si>
  <si>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</si>
  <si>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</si>
  <si>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</si>
  <si>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</si>
  <si>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</si>
  <si>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</si>
  <si>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</si>
  <si>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</si>
  <si>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</si>
  <si>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</si>
  <si>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</si>
  <si>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02 0 01 77350</t>
  </si>
  <si>
    <t>02 0 01 27350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</si>
  <si>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</si>
  <si>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</si>
  <si>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</si>
  <si>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</si>
  <si>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</si>
  <si>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</si>
  <si>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</si>
  <si>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</si>
  <si>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</si>
  <si>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Ведомственная структура расходов  бюджета Приволжского сельского поселения                                                            на 2023 год</t>
  </si>
  <si>
    <t>2023 год              (руб.)</t>
  </si>
  <si>
    <t>Бюджетные инвестиции в объекты капитального строительства государственной (муниципальной) собственности</t>
  </si>
  <si>
    <t>от 06.12.2022 № 34</t>
  </si>
  <si>
    <t>Осуществление мероприятий по борьбе с борщевиком Сосновского</t>
  </si>
  <si>
    <t>03 0 02 71810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</si>
  <si>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</si>
  <si>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Иные межбюджетные трансферты на 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</si>
  <si>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</si>
  <si>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на софинансирование к субсидии на финансирование дорожного хозяйства</t>
  </si>
  <si>
    <t>Иные межбюджетные трансферты субсидия на финансирование дорожного хозяйства</t>
  </si>
  <si>
    <t>05 0 00 20230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</si>
  <si>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</si>
  <si>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</si>
  <si>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</si>
  <si>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</si>
  <si>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Иные межбюджетные трансферты на содержание, ремонт автомобильных дорог внутри населенных пунктов (местный бюджет)</t>
  </si>
  <si>
    <t xml:space="preserve">от "     " 2023 №     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</si>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</sst>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4" fontId="3" fillId="0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4"/>
  <sheetViews>
    <sheetView tabSelected="1" view="pageBreakPreview" zoomScale="130" zoomScaleNormal="100" zoomScaleSheetLayoutView="130" workbookViewId="0">
      <selection activeCell="D2" sqref="D2:F2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8"/>
      <c r="D1" s="58"/>
      <c r="E1" s="58"/>
      <c r="F1" s="58"/>
    </row>
    <row r="2" spans="1:7" ht="15" x14ac:dyDescent="0.25">
      <c r="A2" s="26"/>
      <c r="B2" s="26"/>
      <c r="C2" s="59"/>
      <c r="D2" s="60" t="s">
        <v>159</v>
      </c>
      <c r="E2" s="61"/>
      <c r="F2" s="61"/>
    </row>
    <row r="3" spans="1:7" ht="15" x14ac:dyDescent="0.25">
      <c r="A3" s="26"/>
      <c r="B3" s="26"/>
      <c r="C3" s="59"/>
      <c r="D3" s="60" t="s">
        <v>129</v>
      </c>
      <c r="E3" s="61"/>
      <c r="F3" s="61"/>
    </row>
    <row r="4" spans="1:7" ht="15" x14ac:dyDescent="0.25">
      <c r="A4" s="26"/>
      <c r="B4" s="26"/>
      <c r="C4" s="59"/>
      <c r="D4" s="60" t="s">
        <v>96</v>
      </c>
      <c r="E4" s="61"/>
      <c r="F4" s="61"/>
    </row>
    <row r="5" spans="1:7" ht="15" x14ac:dyDescent="0.25">
      <c r="A5" s="26"/>
      <c r="B5" s="26"/>
      <c r="C5" s="59"/>
      <c r="D5" s="60" t="s">
        <v>158</v>
      </c>
      <c r="E5" s="61"/>
      <c r="F5" s="61"/>
    </row>
    <row r="6" spans="1:7" x14ac:dyDescent="0.2">
      <c r="A6" s="26"/>
      <c r="B6" s="26"/>
      <c r="C6" s="59"/>
      <c r="D6" s="59"/>
      <c r="E6" s="59"/>
      <c r="F6" s="59"/>
    </row>
    <row r="7" spans="1:7" ht="15" x14ac:dyDescent="0.25">
      <c r="A7" s="26"/>
      <c r="B7" s="26"/>
      <c r="C7" s="35"/>
      <c r="D7" s="60" t="s">
        <v>140</v>
      </c>
      <c r="E7" s="61"/>
      <c r="F7" s="61"/>
    </row>
    <row r="8" spans="1:7" ht="15" x14ac:dyDescent="0.25">
      <c r="A8" s="26"/>
      <c r="B8" s="26"/>
      <c r="C8" s="35"/>
      <c r="D8" s="60" t="s">
        <v>129</v>
      </c>
      <c r="E8" s="61"/>
      <c r="F8" s="61"/>
    </row>
    <row r="9" spans="1:7" ht="15" x14ac:dyDescent="0.25">
      <c r="A9" s="26"/>
      <c r="B9" s="26"/>
      <c r="C9" s="35"/>
      <c r="D9" s="60" t="s">
        <v>96</v>
      </c>
      <c r="E9" s="61"/>
      <c r="F9" s="61"/>
    </row>
    <row r="10" spans="1:7" ht="15" x14ac:dyDescent="0.25">
      <c r="D10" s="60" t="s">
        <v>144</v>
      </c>
      <c r="E10" s="61"/>
      <c r="F10" s="61"/>
    </row>
    <row r="11" spans="1:7" ht="35.25" customHeight="1" x14ac:dyDescent="0.25">
      <c r="A11" s="66" t="s">
        <v>141</v>
      </c>
      <c r="B11" s="66"/>
      <c r="C11" s="66"/>
      <c r="D11" s="66"/>
      <c r="E11" s="66"/>
      <c r="F11" s="66"/>
    </row>
    <row r="13" spans="1:7" ht="15.75" customHeight="1" x14ac:dyDescent="0.2">
      <c r="A13" s="62" t="s">
        <v>0</v>
      </c>
      <c r="B13" s="67" t="s">
        <v>50</v>
      </c>
      <c r="C13" s="67" t="s">
        <v>95</v>
      </c>
      <c r="D13" s="67" t="s">
        <v>51</v>
      </c>
      <c r="E13" s="67" t="s">
        <v>52</v>
      </c>
      <c r="F13" s="64" t="s">
        <v>142</v>
      </c>
    </row>
    <row r="14" spans="1:7" ht="31.5" customHeight="1" x14ac:dyDescent="0.2">
      <c r="A14" s="63"/>
      <c r="B14" s="68"/>
      <c r="C14" s="68"/>
      <c r="D14" s="68"/>
      <c r="E14" s="68"/>
      <c r="F14" s="65"/>
    </row>
    <row r="15" spans="1:7" ht="15.75" customHeight="1" x14ac:dyDescent="0.2">
      <c r="A15" s="7" t="s">
        <v>53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27</v>
      </c>
      <c r="D16" s="21"/>
      <c r="E16" s="20"/>
      <c r="F16" s="9">
        <f>F17+F22+F29+F32+F35+F20+F27</f>
        <v>8859051</v>
      </c>
      <c r="G16" s="30"/>
    </row>
    <row r="17" spans="1:8" ht="27" customHeight="1" x14ac:dyDescent="0.2">
      <c r="A17" s="22" t="s">
        <v>2</v>
      </c>
      <c r="B17" s="22"/>
      <c r="C17" s="23" t="s">
        <v>28</v>
      </c>
      <c r="D17" s="23"/>
      <c r="E17" s="22"/>
      <c r="F17" s="42">
        <f>F18</f>
        <v>1122760.95</v>
      </c>
      <c r="G17" s="30"/>
      <c r="H17" s="31"/>
    </row>
    <row r="18" spans="1:8" x14ac:dyDescent="0.2">
      <c r="A18" s="1" t="s">
        <v>54</v>
      </c>
      <c r="B18" s="24"/>
      <c r="C18" s="24"/>
      <c r="D18" s="2" t="s">
        <v>55</v>
      </c>
      <c r="E18" s="3"/>
      <c r="F18" s="43">
        <f>F19</f>
        <v>1122760.95</v>
      </c>
      <c r="G18" s="30"/>
    </row>
    <row r="19" spans="1:8" ht="63.75" x14ac:dyDescent="0.2">
      <c r="A19" s="4" t="s">
        <v>56</v>
      </c>
      <c r="B19" s="24"/>
      <c r="C19" s="24"/>
      <c r="D19" s="2"/>
      <c r="E19" s="5">
        <v>100</v>
      </c>
      <c r="F19" s="44">
        <f>865741+51104+24000+87222+66000+28693.95</f>
        <v>1122760.95</v>
      </c>
      <c r="G19" s="31"/>
    </row>
    <row r="20" spans="1:8" x14ac:dyDescent="0.2">
      <c r="A20" s="4" t="s">
        <v>54</v>
      </c>
      <c r="B20" s="24"/>
      <c r="C20" s="24"/>
      <c r="D20" s="2" t="s">
        <v>153</v>
      </c>
      <c r="E20" s="5"/>
      <c r="F20" s="44">
        <f>F21</f>
        <v>96450</v>
      </c>
      <c r="G20" s="31"/>
    </row>
    <row r="21" spans="1:8" ht="39.75" customHeight="1" x14ac:dyDescent="0.2">
      <c r="A21" s="4" t="s">
        <v>154</v>
      </c>
      <c r="B21" s="24"/>
      <c r="C21" s="24"/>
      <c r="D21" s="2"/>
      <c r="E21" s="5">
        <v>100</v>
      </c>
      <c r="F21" s="44">
        <f>47550+15000+33900</f>
        <v>96450</v>
      </c>
      <c r="G21" s="31"/>
    </row>
    <row r="22" spans="1:8" ht="39.75" customHeight="1" x14ac:dyDescent="0.2">
      <c r="A22" s="22" t="s">
        <v>3</v>
      </c>
      <c r="B22" s="22"/>
      <c r="C22" s="23" t="s">
        <v>29</v>
      </c>
      <c r="D22" s="23"/>
      <c r="E22" s="22"/>
      <c r="F22" s="42">
        <f>F23</f>
        <v>5565480.0499999998</v>
      </c>
      <c r="G22" s="30"/>
    </row>
    <row r="23" spans="1:8" x14ac:dyDescent="0.2">
      <c r="A23" s="1" t="s">
        <v>57</v>
      </c>
      <c r="B23" s="22"/>
      <c r="C23" s="23"/>
      <c r="D23" s="2" t="s">
        <v>60</v>
      </c>
      <c r="E23" s="3"/>
      <c r="F23" s="43">
        <f>F24+F25+F26</f>
        <v>5565480.0499999998</v>
      </c>
      <c r="G23" s="30"/>
    </row>
    <row r="24" spans="1:8" ht="63.75" x14ac:dyDescent="0.2">
      <c r="A24" s="4" t="s">
        <v>56</v>
      </c>
      <c r="B24" s="22"/>
      <c r="C24" s="23"/>
      <c r="D24" s="2"/>
      <c r="E24" s="5">
        <v>100</v>
      </c>
      <c r="F24" s="45">
        <f>5565613-87222-88680-2390+146000+100000-16928.95-50912</f>
        <v>5565480.0499999998</v>
      </c>
      <c r="G24" s="31"/>
      <c r="H24" s="31"/>
    </row>
    <row r="25" spans="1:8" ht="25.5" hidden="1" x14ac:dyDescent="0.2">
      <c r="A25" s="4" t="s">
        <v>58</v>
      </c>
      <c r="B25" s="22"/>
      <c r="C25" s="23"/>
      <c r="D25" s="2"/>
      <c r="E25" s="5">
        <v>200</v>
      </c>
      <c r="F25" s="45">
        <v>0</v>
      </c>
      <c r="G25" s="30"/>
      <c r="H25" s="31"/>
    </row>
    <row r="26" spans="1:8" hidden="1" x14ac:dyDescent="0.2">
      <c r="A26" s="4" t="s">
        <v>59</v>
      </c>
      <c r="B26" s="22"/>
      <c r="C26" s="23"/>
      <c r="D26" s="2"/>
      <c r="E26" s="6">
        <v>800</v>
      </c>
      <c r="F26" s="43">
        <v>0</v>
      </c>
      <c r="G26" s="30"/>
    </row>
    <row r="27" spans="1:8" x14ac:dyDescent="0.2">
      <c r="A27" s="1" t="s">
        <v>57</v>
      </c>
      <c r="B27" s="22"/>
      <c r="C27" s="23"/>
      <c r="D27" s="2" t="s">
        <v>153</v>
      </c>
      <c r="E27" s="6"/>
      <c r="F27" s="43">
        <f>F28</f>
        <v>25050</v>
      </c>
      <c r="G27" s="30"/>
    </row>
    <row r="28" spans="1:8" ht="51" x14ac:dyDescent="0.2">
      <c r="A28" s="4" t="s">
        <v>154</v>
      </c>
      <c r="B28" s="22"/>
      <c r="C28" s="23"/>
      <c r="D28" s="2"/>
      <c r="E28" s="6">
        <v>100</v>
      </c>
      <c r="F28" s="43">
        <v>25050</v>
      </c>
      <c r="G28" s="30"/>
    </row>
    <row r="29" spans="1:8" ht="40.5" customHeight="1" x14ac:dyDescent="0.2">
      <c r="A29" s="22" t="s">
        <v>4</v>
      </c>
      <c r="B29" s="22"/>
      <c r="C29" s="23" t="s">
        <v>30</v>
      </c>
      <c r="D29" s="23"/>
      <c r="E29" s="22"/>
      <c r="F29" s="42">
        <f>F30</f>
        <v>15494</v>
      </c>
      <c r="G29" s="30"/>
    </row>
    <row r="30" spans="1:8" ht="40.5" customHeight="1" x14ac:dyDescent="0.2">
      <c r="A30" s="1" t="s">
        <v>61</v>
      </c>
      <c r="B30" s="22"/>
      <c r="C30" s="23"/>
      <c r="D30" s="2" t="s">
        <v>63</v>
      </c>
      <c r="E30" s="3"/>
      <c r="F30" s="45">
        <f>F31</f>
        <v>15494</v>
      </c>
      <c r="G30" s="30"/>
    </row>
    <row r="31" spans="1:8" ht="13.5" customHeight="1" x14ac:dyDescent="0.2">
      <c r="A31" s="4" t="s">
        <v>62</v>
      </c>
      <c r="B31" s="22"/>
      <c r="C31" s="23"/>
      <c r="D31" s="2"/>
      <c r="E31" s="6">
        <v>500</v>
      </c>
      <c r="F31" s="46">
        <f>14542+952</f>
        <v>15494</v>
      </c>
      <c r="G31" s="30"/>
    </row>
    <row r="32" spans="1:8" x14ac:dyDescent="0.2">
      <c r="A32" s="22" t="s">
        <v>5</v>
      </c>
      <c r="B32" s="22"/>
      <c r="C32" s="23" t="s">
        <v>31</v>
      </c>
      <c r="D32" s="23"/>
      <c r="E32" s="22"/>
      <c r="F32" s="47">
        <f>F33</f>
        <v>20000</v>
      </c>
      <c r="G32" s="30"/>
    </row>
    <row r="33" spans="1:8" x14ac:dyDescent="0.2">
      <c r="A33" s="1" t="s">
        <v>64</v>
      </c>
      <c r="B33" s="22"/>
      <c r="C33" s="23"/>
      <c r="D33" s="2" t="s">
        <v>65</v>
      </c>
      <c r="E33" s="6"/>
      <c r="F33" s="43">
        <f>F34</f>
        <v>20000</v>
      </c>
      <c r="G33" s="30"/>
    </row>
    <row r="34" spans="1:8" x14ac:dyDescent="0.2">
      <c r="A34" s="4" t="s">
        <v>59</v>
      </c>
      <c r="B34" s="22"/>
      <c r="C34" s="23"/>
      <c r="D34" s="2"/>
      <c r="E34" s="6">
        <v>800</v>
      </c>
      <c r="F34" s="46">
        <v>20000</v>
      </c>
      <c r="G34" s="30"/>
    </row>
    <row r="35" spans="1:8" x14ac:dyDescent="0.2">
      <c r="A35" s="22" t="s">
        <v>6</v>
      </c>
      <c r="B35" s="22"/>
      <c r="C35" s="23" t="s">
        <v>32</v>
      </c>
      <c r="D35" s="23"/>
      <c r="E35" s="22"/>
      <c r="F35" s="47">
        <f>F36+F41+F43+F45+F39</f>
        <v>2013816</v>
      </c>
      <c r="G35" s="30"/>
    </row>
    <row r="36" spans="1:8" x14ac:dyDescent="0.2">
      <c r="A36" s="1" t="s">
        <v>6</v>
      </c>
      <c r="B36" s="22"/>
      <c r="C36" s="23"/>
      <c r="D36" s="2" t="s">
        <v>67</v>
      </c>
      <c r="E36" s="3"/>
      <c r="F36" s="43">
        <f>F37+F38</f>
        <v>175384</v>
      </c>
      <c r="G36" s="30"/>
    </row>
    <row r="37" spans="1:8" ht="25.5" x14ac:dyDescent="0.2">
      <c r="A37" s="4" t="s">
        <v>58</v>
      </c>
      <c r="B37" s="22"/>
      <c r="C37" s="23"/>
      <c r="D37" s="2"/>
      <c r="E37" s="5">
        <v>200</v>
      </c>
      <c r="F37" s="44">
        <f>169000-104128</f>
        <v>64872</v>
      </c>
      <c r="G37" s="31"/>
      <c r="H37" s="31"/>
    </row>
    <row r="38" spans="1:8" x14ac:dyDescent="0.2">
      <c r="A38" s="4" t="s">
        <v>59</v>
      </c>
      <c r="B38" s="22"/>
      <c r="C38" s="23"/>
      <c r="D38" s="2"/>
      <c r="E38" s="6">
        <v>800</v>
      </c>
      <c r="F38" s="44">
        <f>28800+40800-10000+50912</f>
        <v>110512</v>
      </c>
      <c r="G38" s="31"/>
      <c r="H38" s="31"/>
    </row>
    <row r="39" spans="1:8" ht="51" x14ac:dyDescent="0.2">
      <c r="A39" s="52" t="s">
        <v>147</v>
      </c>
      <c r="B39" s="53"/>
      <c r="C39" s="54"/>
      <c r="D39" s="55" t="s">
        <v>152</v>
      </c>
      <c r="E39" s="56"/>
      <c r="F39" s="44">
        <f>F40</f>
        <v>90118</v>
      </c>
      <c r="G39" s="31"/>
      <c r="H39" s="31"/>
    </row>
    <row r="40" spans="1:8" x14ac:dyDescent="0.2">
      <c r="A40" s="57" t="s">
        <v>62</v>
      </c>
      <c r="B40" s="53"/>
      <c r="C40" s="54"/>
      <c r="D40" s="55"/>
      <c r="E40" s="56">
        <v>500</v>
      </c>
      <c r="F40" s="44">
        <f>88680+1438</f>
        <v>90118</v>
      </c>
      <c r="G40" s="31"/>
      <c r="H40" s="31"/>
    </row>
    <row r="41" spans="1:8" ht="38.25" x14ac:dyDescent="0.2">
      <c r="A41" s="1" t="s">
        <v>66</v>
      </c>
      <c r="B41" s="22"/>
      <c r="C41" s="23"/>
      <c r="D41" s="2" t="s">
        <v>68</v>
      </c>
      <c r="E41" s="3"/>
      <c r="F41" s="45">
        <f>F42</f>
        <v>106908</v>
      </c>
      <c r="G41" s="31"/>
      <c r="H41" s="31"/>
    </row>
    <row r="42" spans="1:8" x14ac:dyDescent="0.2">
      <c r="A42" s="4" t="s">
        <v>62</v>
      </c>
      <c r="B42" s="22"/>
      <c r="C42" s="23"/>
      <c r="D42" s="2"/>
      <c r="E42" s="6">
        <v>500</v>
      </c>
      <c r="F42" s="46">
        <v>106908</v>
      </c>
      <c r="G42" s="31"/>
      <c r="H42" s="31"/>
    </row>
    <row r="43" spans="1:8" ht="25.5" x14ac:dyDescent="0.2">
      <c r="A43" s="1" t="s">
        <v>110</v>
      </c>
      <c r="B43" s="22"/>
      <c r="C43" s="23"/>
      <c r="D43" s="16" t="s">
        <v>112</v>
      </c>
      <c r="E43" s="6"/>
      <c r="F43" s="45">
        <f>F44</f>
        <v>759328</v>
      </c>
      <c r="G43" s="31"/>
      <c r="H43" s="31"/>
    </row>
    <row r="44" spans="1:8" ht="25.5" x14ac:dyDescent="0.2">
      <c r="A44" s="4" t="s">
        <v>58</v>
      </c>
      <c r="B44" s="22"/>
      <c r="C44" s="23"/>
      <c r="D44" s="2"/>
      <c r="E44" s="5">
        <v>200</v>
      </c>
      <c r="F44" s="44">
        <f>649000+104128+360913-50000-250913-28800-25000</f>
        <v>759328</v>
      </c>
      <c r="G44" s="31"/>
      <c r="H44" s="31"/>
    </row>
    <row r="45" spans="1:8" ht="25.5" x14ac:dyDescent="0.2">
      <c r="A45" s="4" t="s">
        <v>111</v>
      </c>
      <c r="B45" s="22"/>
      <c r="C45" s="23"/>
      <c r="D45" s="16" t="s">
        <v>113</v>
      </c>
      <c r="E45" s="6"/>
      <c r="F45" s="45">
        <f>F46</f>
        <v>882078</v>
      </c>
      <c r="G45" s="31"/>
      <c r="H45" s="31"/>
    </row>
    <row r="46" spans="1:8" ht="25.5" x14ac:dyDescent="0.2">
      <c r="A46" s="4" t="s">
        <v>58</v>
      </c>
      <c r="B46" s="22"/>
      <c r="C46" s="23"/>
      <c r="D46" s="2"/>
      <c r="E46" s="5">
        <v>200</v>
      </c>
      <c r="F46" s="44">
        <f>646000+10000+250913-70070+8000+24000-11765+25000</f>
        <v>882078</v>
      </c>
      <c r="G46" s="31"/>
      <c r="H46" s="31"/>
    </row>
    <row r="47" spans="1:8" ht="13.5" customHeight="1" x14ac:dyDescent="0.2">
      <c r="A47" s="20" t="s">
        <v>7</v>
      </c>
      <c r="B47" s="20"/>
      <c r="C47" s="21" t="s">
        <v>33</v>
      </c>
      <c r="D47" s="21"/>
      <c r="E47" s="20"/>
      <c r="F47" s="48">
        <f>F48</f>
        <v>293942</v>
      </c>
      <c r="G47" s="30"/>
    </row>
    <row r="48" spans="1:8" x14ac:dyDescent="0.2">
      <c r="A48" s="22" t="s">
        <v>8</v>
      </c>
      <c r="B48" s="22"/>
      <c r="C48" s="23" t="s">
        <v>34</v>
      </c>
      <c r="D48" s="23"/>
      <c r="E48" s="22"/>
      <c r="F48" s="47">
        <f>F49</f>
        <v>293942</v>
      </c>
      <c r="G48" s="30"/>
    </row>
    <row r="49" spans="1:8" ht="25.5" x14ac:dyDescent="0.2">
      <c r="A49" s="12" t="s">
        <v>69</v>
      </c>
      <c r="B49" s="22"/>
      <c r="C49" s="23"/>
      <c r="D49" s="2" t="s">
        <v>70</v>
      </c>
      <c r="E49" s="13"/>
      <c r="F49" s="45">
        <f>F50+F51</f>
        <v>293942</v>
      </c>
      <c r="G49" s="30"/>
    </row>
    <row r="50" spans="1:8" ht="63.75" x14ac:dyDescent="0.2">
      <c r="A50" s="4" t="s">
        <v>56</v>
      </c>
      <c r="B50" s="22"/>
      <c r="C50" s="23"/>
      <c r="D50" s="2"/>
      <c r="E50" s="5">
        <v>100</v>
      </c>
      <c r="F50" s="44">
        <f>284310+9632-1100</f>
        <v>292842</v>
      </c>
      <c r="G50" s="30"/>
    </row>
    <row r="51" spans="1:8" ht="25.5" x14ac:dyDescent="0.2">
      <c r="A51" s="4" t="s">
        <v>58</v>
      </c>
      <c r="B51" s="22"/>
      <c r="C51" s="23"/>
      <c r="D51" s="2"/>
      <c r="E51" s="5">
        <v>200</v>
      </c>
      <c r="F51" s="44">
        <v>1100</v>
      </c>
      <c r="G51" s="30"/>
    </row>
    <row r="52" spans="1:8" ht="25.5" x14ac:dyDescent="0.2">
      <c r="A52" s="20" t="s">
        <v>9</v>
      </c>
      <c r="B52" s="20"/>
      <c r="C52" s="21" t="s">
        <v>35</v>
      </c>
      <c r="D52" s="21"/>
      <c r="E52" s="20"/>
      <c r="F52" s="48">
        <f>F53+F56</f>
        <v>93600</v>
      </c>
      <c r="G52" s="30"/>
    </row>
    <row r="53" spans="1:8" x14ac:dyDescent="0.2">
      <c r="A53" s="22" t="s">
        <v>10</v>
      </c>
      <c r="B53" s="22"/>
      <c r="C53" s="23" t="s">
        <v>36</v>
      </c>
      <c r="D53" s="23"/>
      <c r="E53" s="22"/>
      <c r="F53" s="47">
        <f>F54</f>
        <v>65000</v>
      </c>
      <c r="G53" s="30"/>
    </row>
    <row r="54" spans="1:8" ht="27" customHeight="1" x14ac:dyDescent="0.2">
      <c r="A54" s="1" t="s">
        <v>71</v>
      </c>
      <c r="B54" s="22"/>
      <c r="C54" s="23"/>
      <c r="D54" s="14" t="s">
        <v>72</v>
      </c>
      <c r="E54" s="2"/>
      <c r="F54" s="42">
        <f>F55</f>
        <v>65000</v>
      </c>
      <c r="G54" s="30"/>
    </row>
    <row r="55" spans="1:8" ht="25.5" x14ac:dyDescent="0.2">
      <c r="A55" s="4" t="s">
        <v>58</v>
      </c>
      <c r="B55" s="22"/>
      <c r="C55" s="23"/>
      <c r="D55" s="2"/>
      <c r="E55" s="5">
        <v>200</v>
      </c>
      <c r="F55" s="41">
        <v>65000</v>
      </c>
      <c r="G55" s="30"/>
    </row>
    <row r="56" spans="1:8" ht="25.5" x14ac:dyDescent="0.2">
      <c r="A56" s="22" t="s">
        <v>11</v>
      </c>
      <c r="B56" s="22"/>
      <c r="C56" s="25" t="s">
        <v>37</v>
      </c>
      <c r="D56" s="25"/>
      <c r="E56" s="22"/>
      <c r="F56" s="42">
        <f>F57</f>
        <v>28600</v>
      </c>
      <c r="G56" s="30"/>
    </row>
    <row r="57" spans="1:8" ht="25.5" x14ac:dyDescent="0.2">
      <c r="A57" s="1" t="s">
        <v>73</v>
      </c>
      <c r="B57" s="22"/>
      <c r="C57" s="25"/>
      <c r="D57" s="14" t="s">
        <v>74</v>
      </c>
      <c r="E57" s="2"/>
      <c r="F57" s="42">
        <f>F58</f>
        <v>28600</v>
      </c>
      <c r="G57" s="30"/>
    </row>
    <row r="58" spans="1:8" ht="25.5" x14ac:dyDescent="0.2">
      <c r="A58" s="4" t="s">
        <v>58</v>
      </c>
      <c r="B58" s="22"/>
      <c r="C58" s="25"/>
      <c r="D58" s="15"/>
      <c r="E58" s="5">
        <v>200</v>
      </c>
      <c r="F58" s="41">
        <f>23000-1300+6900</f>
        <v>28600</v>
      </c>
      <c r="G58" s="30"/>
    </row>
    <row r="59" spans="1:8" ht="11.25" customHeight="1" x14ac:dyDescent="0.2">
      <c r="A59" s="20" t="s">
        <v>12</v>
      </c>
      <c r="B59" s="20"/>
      <c r="C59" s="21" t="s">
        <v>38</v>
      </c>
      <c r="D59" s="21"/>
      <c r="E59" s="20"/>
      <c r="F59" s="48">
        <f>F60+F79</f>
        <v>13906661.949999999</v>
      </c>
      <c r="G59" s="30"/>
    </row>
    <row r="60" spans="1:8" x14ac:dyDescent="0.2">
      <c r="A60" s="22" t="s">
        <v>13</v>
      </c>
      <c r="B60" s="22"/>
      <c r="C60" s="23" t="s">
        <v>39</v>
      </c>
      <c r="D60" s="23"/>
      <c r="E60" s="22"/>
      <c r="F60" s="47">
        <f>F61+F71+F73+F77+F65+F69+F67+F75+F63</f>
        <v>13749375.949999999</v>
      </c>
      <c r="G60" s="30"/>
    </row>
    <row r="61" spans="1:8" ht="25.5" x14ac:dyDescent="0.2">
      <c r="A61" s="1" t="s">
        <v>75</v>
      </c>
      <c r="B61" s="22"/>
      <c r="C61" s="23"/>
      <c r="D61" s="14" t="s">
        <v>77</v>
      </c>
      <c r="E61" s="6"/>
      <c r="F61" s="42">
        <f>F62</f>
        <v>3691993.06</v>
      </c>
      <c r="G61" s="30"/>
    </row>
    <row r="62" spans="1:8" ht="25.5" x14ac:dyDescent="0.2">
      <c r="A62" s="4" t="s">
        <v>58</v>
      </c>
      <c r="B62" s="22"/>
      <c r="C62" s="23"/>
      <c r="D62" s="16"/>
      <c r="E62" s="5">
        <v>200</v>
      </c>
      <c r="F62" s="41">
        <f>3078474+499989.95+300000-8482.04+200000+900000-1198209.6-79779.25</f>
        <v>3691993.06</v>
      </c>
      <c r="G62" s="30"/>
      <c r="H62" s="40"/>
    </row>
    <row r="63" spans="1:8" ht="38.25" x14ac:dyDescent="0.2">
      <c r="A63" s="1" t="s">
        <v>157</v>
      </c>
      <c r="B63" s="22"/>
      <c r="C63" s="23"/>
      <c r="D63" s="16" t="s">
        <v>77</v>
      </c>
      <c r="E63" s="5"/>
      <c r="F63" s="41">
        <f>F64</f>
        <v>1198209.6000000001</v>
      </c>
      <c r="G63" s="30"/>
      <c r="H63" s="40"/>
    </row>
    <row r="64" spans="1:8" x14ac:dyDescent="0.2">
      <c r="A64" s="4" t="s">
        <v>62</v>
      </c>
      <c r="B64" s="22"/>
      <c r="C64" s="23"/>
      <c r="D64" s="16"/>
      <c r="E64" s="5">
        <v>500</v>
      </c>
      <c r="F64" s="41">
        <v>1198209.6000000001</v>
      </c>
      <c r="G64" s="30"/>
      <c r="H64" s="40"/>
    </row>
    <row r="65" spans="1:7" ht="25.5" x14ac:dyDescent="0.2">
      <c r="A65" s="1" t="s">
        <v>127</v>
      </c>
      <c r="B65" s="22"/>
      <c r="C65" s="23"/>
      <c r="D65" s="16" t="s">
        <v>128</v>
      </c>
      <c r="E65" s="2"/>
      <c r="F65" s="42">
        <f>F66</f>
        <v>137183.25</v>
      </c>
      <c r="G65" s="30"/>
    </row>
    <row r="66" spans="1:7" ht="25.5" x14ac:dyDescent="0.2">
      <c r="A66" s="4" t="s">
        <v>58</v>
      </c>
      <c r="B66" s="22"/>
      <c r="C66" s="23"/>
      <c r="D66" s="16"/>
      <c r="E66" s="2">
        <v>200</v>
      </c>
      <c r="F66" s="41">
        <f>53077.46+4326.54+79779.25</f>
        <v>137183.25</v>
      </c>
      <c r="G66" s="30"/>
    </row>
    <row r="67" spans="1:7" ht="38.25" x14ac:dyDescent="0.2">
      <c r="A67" s="4" t="s">
        <v>150</v>
      </c>
      <c r="B67" s="22"/>
      <c r="C67" s="23"/>
      <c r="D67" s="16" t="s">
        <v>128</v>
      </c>
      <c r="E67" s="2"/>
      <c r="F67" s="41">
        <f>F68</f>
        <v>146349</v>
      </c>
      <c r="G67" s="30"/>
    </row>
    <row r="68" spans="1:7" x14ac:dyDescent="0.2">
      <c r="A68" s="4" t="s">
        <v>62</v>
      </c>
      <c r="B68" s="22"/>
      <c r="C68" s="23"/>
      <c r="D68" s="16"/>
      <c r="E68" s="2">
        <v>500</v>
      </c>
      <c r="F68" s="41">
        <f>150675.54-4326.54</f>
        <v>146349</v>
      </c>
      <c r="G68" s="30"/>
    </row>
    <row r="69" spans="1:7" ht="50.25" customHeight="1" x14ac:dyDescent="0.2">
      <c r="A69" s="1" t="s">
        <v>148</v>
      </c>
      <c r="B69" s="22"/>
      <c r="C69" s="23"/>
      <c r="D69" s="16" t="s">
        <v>131</v>
      </c>
      <c r="E69" s="2"/>
      <c r="F69" s="41">
        <f>F70</f>
        <v>93255.040000000008</v>
      </c>
      <c r="G69" s="30"/>
    </row>
    <row r="70" spans="1:7" x14ac:dyDescent="0.2">
      <c r="A70" s="4" t="s">
        <v>62</v>
      </c>
      <c r="B70" s="22"/>
      <c r="C70" s="23"/>
      <c r="D70" s="16"/>
      <c r="E70" s="2">
        <v>500</v>
      </c>
      <c r="F70" s="41">
        <f>84773+8482.04</f>
        <v>93255.040000000008</v>
      </c>
      <c r="G70" s="30"/>
    </row>
    <row r="71" spans="1:7" ht="25.5" x14ac:dyDescent="0.2">
      <c r="A71" s="1" t="s">
        <v>76</v>
      </c>
      <c r="B71" s="22"/>
      <c r="C71" s="23"/>
      <c r="D71" s="2" t="s">
        <v>78</v>
      </c>
      <c r="E71" s="3"/>
      <c r="F71" s="42">
        <f>F72</f>
        <v>3000419</v>
      </c>
      <c r="G71" s="30"/>
    </row>
    <row r="72" spans="1:7" ht="25.5" x14ac:dyDescent="0.2">
      <c r="A72" s="4" t="s">
        <v>58</v>
      </c>
      <c r="B72" s="22"/>
      <c r="C72" s="23"/>
      <c r="D72" s="16"/>
      <c r="E72" s="5">
        <v>200</v>
      </c>
      <c r="F72" s="41">
        <f>2300419+400000+300000</f>
        <v>3000419</v>
      </c>
      <c r="G72" s="30"/>
    </row>
    <row r="73" spans="1:7" x14ac:dyDescent="0.2">
      <c r="A73" s="1" t="s">
        <v>97</v>
      </c>
      <c r="B73" s="22"/>
      <c r="C73" s="23"/>
      <c r="D73" s="16" t="s">
        <v>118</v>
      </c>
      <c r="E73" s="2"/>
      <c r="F73" s="41">
        <f>F74</f>
        <v>1090664.06</v>
      </c>
      <c r="G73" s="30"/>
    </row>
    <row r="74" spans="1:7" ht="29.25" customHeight="1" x14ac:dyDescent="0.2">
      <c r="A74" s="4" t="s">
        <v>58</v>
      </c>
      <c r="B74" s="22"/>
      <c r="C74" s="23"/>
      <c r="D74" s="16"/>
      <c r="E74" s="5">
        <v>200</v>
      </c>
      <c r="F74" s="41">
        <f>1008459.83+82204.23</f>
        <v>1090664.06</v>
      </c>
      <c r="G74" s="30"/>
    </row>
    <row r="75" spans="1:7" ht="25.5" customHeight="1" x14ac:dyDescent="0.2">
      <c r="A75" s="4" t="s">
        <v>151</v>
      </c>
      <c r="B75" s="22"/>
      <c r="C75" s="23"/>
      <c r="D75" s="16" t="s">
        <v>118</v>
      </c>
      <c r="E75" s="5"/>
      <c r="F75" s="41">
        <f>F76</f>
        <v>2780630.94</v>
      </c>
      <c r="G75" s="30"/>
    </row>
    <row r="76" spans="1:7" ht="13.5" customHeight="1" x14ac:dyDescent="0.2">
      <c r="A76" s="4" t="s">
        <v>62</v>
      </c>
      <c r="B76" s="22"/>
      <c r="C76" s="23"/>
      <c r="D76" s="16"/>
      <c r="E76" s="5">
        <v>500</v>
      </c>
      <c r="F76" s="41">
        <f>2862835.17-82204.23</f>
        <v>2780630.94</v>
      </c>
      <c r="G76" s="30"/>
    </row>
    <row r="77" spans="1:7" ht="51" x14ac:dyDescent="0.2">
      <c r="A77" s="1" t="s">
        <v>149</v>
      </c>
      <c r="B77" s="22"/>
      <c r="C77" s="23"/>
      <c r="D77" s="16" t="s">
        <v>130</v>
      </c>
      <c r="E77" s="2"/>
      <c r="F77" s="42">
        <f>F78</f>
        <v>1610672</v>
      </c>
      <c r="G77" s="30"/>
    </row>
    <row r="78" spans="1:7" x14ac:dyDescent="0.2">
      <c r="A78" s="4" t="s">
        <v>62</v>
      </c>
      <c r="B78" s="22"/>
      <c r="C78" s="23"/>
      <c r="D78" s="16"/>
      <c r="E78" s="2">
        <v>500</v>
      </c>
      <c r="F78" s="41">
        <v>1610672</v>
      </c>
      <c r="G78" s="30"/>
    </row>
    <row r="79" spans="1:7" x14ac:dyDescent="0.2">
      <c r="A79" s="1" t="s">
        <v>119</v>
      </c>
      <c r="B79" s="22"/>
      <c r="C79" s="23" t="s">
        <v>122</v>
      </c>
      <c r="D79" s="16"/>
      <c r="E79" s="2"/>
      <c r="F79" s="42">
        <f>F80+F82</f>
        <v>157286</v>
      </c>
      <c r="G79" s="30"/>
    </row>
    <row r="80" spans="1:7" ht="38.25" x14ac:dyDescent="0.2">
      <c r="A80" s="1" t="s">
        <v>120</v>
      </c>
      <c r="B80" s="22"/>
      <c r="C80" s="23"/>
      <c r="D80" s="16" t="s">
        <v>123</v>
      </c>
      <c r="E80" s="2"/>
      <c r="F80" s="42">
        <f>F81</f>
        <v>7865</v>
      </c>
      <c r="G80" s="30"/>
    </row>
    <row r="81" spans="1:7" x14ac:dyDescent="0.2">
      <c r="A81" s="4" t="s">
        <v>59</v>
      </c>
      <c r="B81" s="22"/>
      <c r="C81" s="23"/>
      <c r="D81" s="16"/>
      <c r="E81" s="5">
        <v>800</v>
      </c>
      <c r="F81" s="41">
        <v>7865</v>
      </c>
      <c r="G81" s="30"/>
    </row>
    <row r="82" spans="1:7" ht="63.75" x14ac:dyDescent="0.2">
      <c r="A82" s="1" t="s">
        <v>121</v>
      </c>
      <c r="B82" s="22"/>
      <c r="C82" s="23"/>
      <c r="D82" s="16" t="s">
        <v>124</v>
      </c>
      <c r="E82" s="2"/>
      <c r="F82" s="42">
        <f>F83</f>
        <v>149421</v>
      </c>
      <c r="G82" s="30"/>
    </row>
    <row r="83" spans="1:7" x14ac:dyDescent="0.2">
      <c r="A83" s="4" t="s">
        <v>59</v>
      </c>
      <c r="B83" s="22"/>
      <c r="C83" s="23"/>
      <c r="D83" s="16"/>
      <c r="E83" s="5">
        <v>800</v>
      </c>
      <c r="F83" s="41">
        <v>149421</v>
      </c>
      <c r="G83" s="30"/>
    </row>
    <row r="84" spans="1:7" x14ac:dyDescent="0.2">
      <c r="A84" s="20" t="s">
        <v>14</v>
      </c>
      <c r="B84" s="20"/>
      <c r="C84" s="21" t="s">
        <v>40</v>
      </c>
      <c r="D84" s="21"/>
      <c r="E84" s="20"/>
      <c r="F84" s="48">
        <f>F85+F88+F92</f>
        <v>6395821.9000000004</v>
      </c>
      <c r="G84" s="30"/>
    </row>
    <row r="85" spans="1:7" x14ac:dyDescent="0.2">
      <c r="A85" s="22" t="s">
        <v>47</v>
      </c>
      <c r="B85" s="22"/>
      <c r="C85" s="23" t="s">
        <v>46</v>
      </c>
      <c r="D85" s="21"/>
      <c r="E85" s="22"/>
      <c r="F85" s="47">
        <f>F86</f>
        <v>23200</v>
      </c>
      <c r="G85" s="30"/>
    </row>
    <row r="86" spans="1:7" ht="25.5" x14ac:dyDescent="0.2">
      <c r="A86" s="1" t="s">
        <v>79</v>
      </c>
      <c r="B86" s="22"/>
      <c r="C86" s="21"/>
      <c r="D86" s="2" t="s">
        <v>80</v>
      </c>
      <c r="E86" s="3"/>
      <c r="F86" s="42">
        <f>F87</f>
        <v>23200</v>
      </c>
      <c r="G86" s="30"/>
    </row>
    <row r="87" spans="1:7" ht="25.5" x14ac:dyDescent="0.2">
      <c r="A87" s="4" t="s">
        <v>58</v>
      </c>
      <c r="B87" s="22"/>
      <c r="C87" s="21"/>
      <c r="D87" s="2"/>
      <c r="E87" s="5">
        <v>200</v>
      </c>
      <c r="F87" s="41">
        <f>22200+1000</f>
        <v>23200</v>
      </c>
      <c r="G87" s="30"/>
    </row>
    <row r="88" spans="1:7" x14ac:dyDescent="0.2">
      <c r="A88" s="22" t="s">
        <v>15</v>
      </c>
      <c r="B88" s="22"/>
      <c r="C88" s="23" t="s">
        <v>41</v>
      </c>
      <c r="D88" s="23"/>
      <c r="E88" s="22"/>
      <c r="F88" s="47">
        <f>F89</f>
        <v>1039000</v>
      </c>
      <c r="G88" s="30"/>
    </row>
    <row r="89" spans="1:7" ht="25.5" x14ac:dyDescent="0.2">
      <c r="A89" s="1" t="s">
        <v>126</v>
      </c>
      <c r="B89" s="22"/>
      <c r="C89" s="23"/>
      <c r="D89" s="16" t="s">
        <v>81</v>
      </c>
      <c r="E89" s="3"/>
      <c r="F89" s="42">
        <f>F90+F91</f>
        <v>1039000</v>
      </c>
      <c r="G89" s="30"/>
    </row>
    <row r="90" spans="1:7" ht="24.75" customHeight="1" x14ac:dyDescent="0.2">
      <c r="A90" s="4" t="s">
        <v>58</v>
      </c>
      <c r="B90" s="22"/>
      <c r="C90" s="23"/>
      <c r="D90" s="16"/>
      <c r="E90" s="5">
        <v>200</v>
      </c>
      <c r="F90" s="41">
        <f>799000-30000-160708.95-48.36</f>
        <v>608242.69000000006</v>
      </c>
      <c r="G90" s="30"/>
    </row>
    <row r="91" spans="1:7" ht="37.5" customHeight="1" x14ac:dyDescent="0.2">
      <c r="A91" s="4" t="s">
        <v>143</v>
      </c>
      <c r="B91" s="22"/>
      <c r="C91" s="23"/>
      <c r="D91" s="16"/>
      <c r="E91" s="5">
        <v>400</v>
      </c>
      <c r="F91" s="41">
        <f>240000+30000+160708.95+48.36</f>
        <v>430757.31</v>
      </c>
      <c r="G91" s="30"/>
    </row>
    <row r="92" spans="1:7" x14ac:dyDescent="0.2">
      <c r="A92" s="22" t="s">
        <v>16</v>
      </c>
      <c r="B92" s="22"/>
      <c r="C92" s="23" t="s">
        <v>42</v>
      </c>
      <c r="D92" s="23"/>
      <c r="E92" s="22"/>
      <c r="F92" s="47">
        <f>F93+F96+F100+F102+F98+F104</f>
        <v>5333621.9000000004</v>
      </c>
      <c r="G92" s="30"/>
    </row>
    <row r="93" spans="1:7" ht="25.5" x14ac:dyDescent="0.2">
      <c r="A93" s="1" t="s">
        <v>125</v>
      </c>
      <c r="B93" s="22"/>
      <c r="C93" s="23"/>
      <c r="D93" s="2" t="s">
        <v>85</v>
      </c>
      <c r="E93" s="2"/>
      <c r="F93" s="42">
        <f>F94+F95</f>
        <v>3361500</v>
      </c>
      <c r="G93" s="30"/>
    </row>
    <row r="94" spans="1:7" ht="25.5" x14ac:dyDescent="0.2">
      <c r="A94" s="4" t="s">
        <v>58</v>
      </c>
      <c r="B94" s="22"/>
      <c r="C94" s="23"/>
      <c r="D94" s="2"/>
      <c r="E94" s="5">
        <v>200</v>
      </c>
      <c r="F94" s="41">
        <f>3150800+130700+70000</f>
        <v>3351500</v>
      </c>
      <c r="G94" s="30"/>
    </row>
    <row r="95" spans="1:7" x14ac:dyDescent="0.2">
      <c r="A95" s="4" t="s">
        <v>59</v>
      </c>
      <c r="B95" s="22"/>
      <c r="C95" s="23"/>
      <c r="D95" s="2"/>
      <c r="E95" s="5">
        <v>800</v>
      </c>
      <c r="F95" s="41">
        <v>10000</v>
      </c>
      <c r="G95" s="30"/>
    </row>
    <row r="96" spans="1:7" ht="25.5" x14ac:dyDescent="0.2">
      <c r="A96" s="1" t="s">
        <v>82</v>
      </c>
      <c r="B96" s="22"/>
      <c r="C96" s="23"/>
      <c r="D96" s="2" t="s">
        <v>86</v>
      </c>
      <c r="E96" s="18"/>
      <c r="F96" s="42">
        <f>F97</f>
        <v>358516.83999999997</v>
      </c>
      <c r="G96" s="30"/>
    </row>
    <row r="97" spans="1:9" ht="25.5" x14ac:dyDescent="0.2">
      <c r="A97" s="17" t="s">
        <v>58</v>
      </c>
      <c r="B97" s="22"/>
      <c r="C97" s="23"/>
      <c r="D97" s="2"/>
      <c r="E97" s="5">
        <v>200</v>
      </c>
      <c r="F97" s="41">
        <f>265620-165620+12716.84+279000+200000-179000-20000-56200+22000</f>
        <v>358516.83999999997</v>
      </c>
      <c r="G97" s="30"/>
      <c r="I97" s="11" t="s">
        <v>98</v>
      </c>
    </row>
    <row r="98" spans="1:9" ht="25.5" x14ac:dyDescent="0.2">
      <c r="A98" s="50" t="s">
        <v>145</v>
      </c>
      <c r="B98" s="22"/>
      <c r="C98" s="23"/>
      <c r="D98" s="2" t="s">
        <v>146</v>
      </c>
      <c r="E98" s="5"/>
      <c r="F98" s="51">
        <f>F99</f>
        <v>212136</v>
      </c>
      <c r="G98" s="30"/>
    </row>
    <row r="99" spans="1:9" ht="25.5" x14ac:dyDescent="0.2">
      <c r="A99" s="17" t="s">
        <v>58</v>
      </c>
      <c r="B99" s="22"/>
      <c r="C99" s="23"/>
      <c r="D99" s="2"/>
      <c r="E99" s="5">
        <v>200</v>
      </c>
      <c r="F99" s="51">
        <f>165620+46518-2</f>
        <v>212136</v>
      </c>
      <c r="G99" s="30"/>
    </row>
    <row r="100" spans="1:9" ht="25.5" x14ac:dyDescent="0.2">
      <c r="A100" s="1" t="s">
        <v>83</v>
      </c>
      <c r="B100" s="22"/>
      <c r="C100" s="23"/>
      <c r="D100" s="2" t="s">
        <v>87</v>
      </c>
      <c r="E100" s="2"/>
      <c r="F100" s="42">
        <f>F101</f>
        <v>389300</v>
      </c>
      <c r="G100" s="30"/>
    </row>
    <row r="101" spans="1:9" ht="25.5" x14ac:dyDescent="0.2">
      <c r="A101" s="4" t="s">
        <v>58</v>
      </c>
      <c r="B101" s="22"/>
      <c r="C101" s="23"/>
      <c r="D101" s="2"/>
      <c r="E101" s="5">
        <v>200</v>
      </c>
      <c r="F101" s="41">
        <f>260000+100000-20000+56200-6900</f>
        <v>389300</v>
      </c>
      <c r="G101" s="30"/>
    </row>
    <row r="102" spans="1:9" ht="25.5" x14ac:dyDescent="0.2">
      <c r="A102" s="1" t="s">
        <v>84</v>
      </c>
      <c r="B102" s="22"/>
      <c r="C102" s="23"/>
      <c r="D102" s="16" t="s">
        <v>88</v>
      </c>
      <c r="E102" s="3"/>
      <c r="F102" s="42">
        <f>F103</f>
        <v>746408.06</v>
      </c>
      <c r="G102" s="30"/>
    </row>
    <row r="103" spans="1:9" ht="27" customHeight="1" x14ac:dyDescent="0.2">
      <c r="A103" s="17" t="s">
        <v>58</v>
      </c>
      <c r="B103" s="22"/>
      <c r="C103" s="23"/>
      <c r="D103" s="16"/>
      <c r="E103" s="5">
        <v>200</v>
      </c>
      <c r="F103" s="41">
        <f>158021+134096.9+108283.16-69848+334117+140000+79000+166000-20000+20000-211262-70000-22000</f>
        <v>746408.06</v>
      </c>
      <c r="G103" s="31"/>
    </row>
    <row r="104" spans="1:9" ht="36" customHeight="1" x14ac:dyDescent="0.2">
      <c r="A104" s="50" t="s">
        <v>155</v>
      </c>
      <c r="B104" s="22"/>
      <c r="C104" s="23"/>
      <c r="D104" s="16" t="s">
        <v>156</v>
      </c>
      <c r="E104" s="5"/>
      <c r="F104" s="41">
        <f>F105</f>
        <v>265761</v>
      </c>
      <c r="G104" s="31"/>
    </row>
    <row r="105" spans="1:9" ht="27" customHeight="1" x14ac:dyDescent="0.2">
      <c r="A105" s="17" t="s">
        <v>58</v>
      </c>
      <c r="B105" s="22"/>
      <c r="C105" s="23"/>
      <c r="D105" s="16"/>
      <c r="E105" s="5">
        <v>200</v>
      </c>
      <c r="F105" s="41">
        <v>265761</v>
      </c>
      <c r="G105" s="31"/>
    </row>
    <row r="106" spans="1:9" x14ac:dyDescent="0.2">
      <c r="A106" s="20" t="s">
        <v>17</v>
      </c>
      <c r="B106" s="20"/>
      <c r="C106" s="21" t="s">
        <v>26</v>
      </c>
      <c r="D106" s="21"/>
      <c r="E106" s="20"/>
      <c r="F106" s="48">
        <f>F107</f>
        <v>251192</v>
      </c>
      <c r="G106" s="30"/>
    </row>
    <row r="107" spans="1:9" x14ac:dyDescent="0.2">
      <c r="A107" s="22" t="s">
        <v>18</v>
      </c>
      <c r="B107" s="22"/>
      <c r="C107" s="23" t="s">
        <v>43</v>
      </c>
      <c r="D107" s="23"/>
      <c r="E107" s="22"/>
      <c r="F107" s="47">
        <f>F108+F110</f>
        <v>251192</v>
      </c>
      <c r="G107" s="30"/>
    </row>
    <row r="108" spans="1:9" ht="25.5" x14ac:dyDescent="0.2">
      <c r="A108" s="1" t="s">
        <v>89</v>
      </c>
      <c r="B108" s="22"/>
      <c r="C108" s="23"/>
      <c r="D108" s="16" t="s">
        <v>90</v>
      </c>
      <c r="E108" s="2"/>
      <c r="F108" s="42">
        <f>F109</f>
        <v>136032</v>
      </c>
      <c r="G108" s="30"/>
    </row>
    <row r="109" spans="1:9" ht="13.5" customHeight="1" x14ac:dyDescent="0.2">
      <c r="A109" s="4" t="s">
        <v>62</v>
      </c>
      <c r="B109" s="22"/>
      <c r="C109" s="23"/>
      <c r="D109" s="16"/>
      <c r="E109" s="6">
        <v>500</v>
      </c>
      <c r="F109" s="49">
        <v>136032</v>
      </c>
      <c r="G109" s="30"/>
    </row>
    <row r="110" spans="1:9" ht="39.75" customHeight="1" x14ac:dyDescent="0.2">
      <c r="A110" s="1" t="s">
        <v>134</v>
      </c>
      <c r="B110" s="22"/>
      <c r="C110" s="23"/>
      <c r="D110" s="16" t="s">
        <v>133</v>
      </c>
      <c r="E110" s="2"/>
      <c r="F110" s="49">
        <f>F111</f>
        <v>115160</v>
      </c>
      <c r="G110" s="30"/>
    </row>
    <row r="111" spans="1:9" ht="12.75" customHeight="1" x14ac:dyDescent="0.2">
      <c r="A111" s="4" t="s">
        <v>62</v>
      </c>
      <c r="B111" s="22"/>
      <c r="C111" s="23"/>
      <c r="D111" s="16"/>
      <c r="E111" s="6">
        <v>500</v>
      </c>
      <c r="F111" s="49">
        <v>115160</v>
      </c>
      <c r="G111" s="30"/>
    </row>
    <row r="112" spans="1:9" x14ac:dyDescent="0.2">
      <c r="A112" s="20" t="s">
        <v>19</v>
      </c>
      <c r="B112" s="20"/>
      <c r="C112" s="21" t="s">
        <v>44</v>
      </c>
      <c r="D112" s="21"/>
      <c r="E112" s="20"/>
      <c r="F112" s="48">
        <f>F113+F116</f>
        <v>574616</v>
      </c>
      <c r="G112" s="30"/>
    </row>
    <row r="113" spans="1:7" x14ac:dyDescent="0.2">
      <c r="A113" s="22" t="s">
        <v>20</v>
      </c>
      <c r="B113" s="22"/>
      <c r="C113" s="23" t="s">
        <v>45</v>
      </c>
      <c r="D113" s="23"/>
      <c r="E113" s="22"/>
      <c r="F113" s="47">
        <f>F114+F118</f>
        <v>373806</v>
      </c>
      <c r="G113" s="30"/>
    </row>
    <row r="114" spans="1:7" ht="25.5" x14ac:dyDescent="0.2">
      <c r="A114" s="1" t="s">
        <v>91</v>
      </c>
      <c r="B114" s="22"/>
      <c r="C114" s="23"/>
      <c r="D114" s="16" t="s">
        <v>92</v>
      </c>
      <c r="E114" s="2"/>
      <c r="F114" s="42">
        <f>F115</f>
        <v>237206</v>
      </c>
      <c r="G114" s="30"/>
    </row>
    <row r="115" spans="1:7" x14ac:dyDescent="0.2">
      <c r="A115" s="4" t="s">
        <v>62</v>
      </c>
      <c r="B115" s="22"/>
      <c r="C115" s="23"/>
      <c r="D115" s="16"/>
      <c r="E115" s="6">
        <v>500</v>
      </c>
      <c r="F115" s="41">
        <v>237206</v>
      </c>
      <c r="G115" s="30"/>
    </row>
    <row r="116" spans="1:7" ht="37.5" customHeight="1" x14ac:dyDescent="0.2">
      <c r="A116" s="1" t="s">
        <v>136</v>
      </c>
      <c r="B116" s="22"/>
      <c r="C116" s="23"/>
      <c r="D116" s="16" t="s">
        <v>135</v>
      </c>
      <c r="E116" s="2"/>
      <c r="F116" s="41">
        <f>F117</f>
        <v>200810</v>
      </c>
      <c r="G116" s="30"/>
    </row>
    <row r="117" spans="1:7" ht="12.75" customHeight="1" x14ac:dyDescent="0.2">
      <c r="A117" s="4" t="s">
        <v>62</v>
      </c>
      <c r="B117" s="22"/>
      <c r="C117" s="23"/>
      <c r="D117" s="16"/>
      <c r="E117" s="6">
        <v>500</v>
      </c>
      <c r="F117" s="41">
        <v>200810</v>
      </c>
      <c r="G117" s="30"/>
    </row>
    <row r="118" spans="1:7" ht="24" customHeight="1" x14ac:dyDescent="0.2">
      <c r="A118" s="1" t="s">
        <v>114</v>
      </c>
      <c r="B118" s="16"/>
      <c r="C118" s="23"/>
      <c r="D118" s="16" t="s">
        <v>115</v>
      </c>
      <c r="E118" s="2"/>
      <c r="F118" s="42">
        <f>F119</f>
        <v>136600</v>
      </c>
      <c r="G118" s="30"/>
    </row>
    <row r="119" spans="1:7" ht="25.5" x14ac:dyDescent="0.2">
      <c r="A119" s="4" t="s">
        <v>58</v>
      </c>
      <c r="B119" s="22"/>
      <c r="C119" s="23"/>
      <c r="D119" s="19"/>
      <c r="E119" s="5">
        <v>200</v>
      </c>
      <c r="F119" s="41">
        <f>90000+16600+28900+1100</f>
        <v>136600</v>
      </c>
      <c r="G119" s="30"/>
    </row>
    <row r="120" spans="1:7" x14ac:dyDescent="0.2">
      <c r="A120" s="20" t="s">
        <v>21</v>
      </c>
      <c r="B120" s="20"/>
      <c r="C120" s="21">
        <v>1000</v>
      </c>
      <c r="D120" s="21"/>
      <c r="E120" s="20"/>
      <c r="F120" s="48">
        <f>F121+F124+F127</f>
        <v>1381545</v>
      </c>
      <c r="G120" s="30"/>
    </row>
    <row r="121" spans="1:7" ht="13.5" customHeight="1" x14ac:dyDescent="0.2">
      <c r="A121" s="22" t="s">
        <v>49</v>
      </c>
      <c r="B121" s="22"/>
      <c r="C121" s="23" t="s">
        <v>48</v>
      </c>
      <c r="D121" s="21"/>
      <c r="E121" s="22"/>
      <c r="F121" s="47">
        <f>F122</f>
        <v>133300</v>
      </c>
      <c r="G121" s="30"/>
    </row>
    <row r="122" spans="1:7" ht="13.5" customHeight="1" x14ac:dyDescent="0.2">
      <c r="A122" s="1" t="s">
        <v>107</v>
      </c>
      <c r="B122" s="2"/>
      <c r="C122" s="21"/>
      <c r="D122" s="23" t="s">
        <v>108</v>
      </c>
      <c r="E122" s="22"/>
      <c r="F122" s="49">
        <f>F123</f>
        <v>133300</v>
      </c>
      <c r="G122" s="30"/>
    </row>
    <row r="123" spans="1:7" ht="12" customHeight="1" x14ac:dyDescent="0.2">
      <c r="A123" s="22" t="s">
        <v>109</v>
      </c>
      <c r="B123" s="22"/>
      <c r="C123" s="21"/>
      <c r="D123" s="21"/>
      <c r="E123" s="22">
        <v>300</v>
      </c>
      <c r="F123" s="49">
        <f>14400-2400+83000+21100+17200</f>
        <v>133300</v>
      </c>
      <c r="G123" s="30"/>
    </row>
    <row r="124" spans="1:7" ht="12.75" customHeight="1" x14ac:dyDescent="0.2">
      <c r="A124" s="22" t="s">
        <v>22</v>
      </c>
      <c r="B124" s="22"/>
      <c r="C124" s="23">
        <v>1003</v>
      </c>
      <c r="D124" s="23"/>
      <c r="E124" s="22"/>
      <c r="F124" s="47">
        <f>F130+F132+F125</f>
        <v>30000</v>
      </c>
      <c r="G124" s="30"/>
    </row>
    <row r="125" spans="1:7" ht="12.75" customHeight="1" x14ac:dyDescent="0.2">
      <c r="A125" s="22" t="s">
        <v>22</v>
      </c>
      <c r="B125" s="22"/>
      <c r="C125" s="23"/>
      <c r="D125" s="23" t="s">
        <v>65</v>
      </c>
      <c r="E125" s="22"/>
      <c r="F125" s="47">
        <f>F126</f>
        <v>30000</v>
      </c>
      <c r="G125" s="30"/>
    </row>
    <row r="126" spans="1:7" ht="13.5" customHeight="1" x14ac:dyDescent="0.2">
      <c r="A126" s="37" t="s">
        <v>132</v>
      </c>
      <c r="B126" s="37"/>
      <c r="C126" s="38"/>
      <c r="D126" s="38"/>
      <c r="E126" s="37">
        <v>300</v>
      </c>
      <c r="F126" s="49">
        <v>30000</v>
      </c>
      <c r="G126" s="39"/>
    </row>
    <row r="127" spans="1:7" x14ac:dyDescent="0.2">
      <c r="A127" s="22" t="s">
        <v>138</v>
      </c>
      <c r="B127" s="37"/>
      <c r="C127" s="23" t="s">
        <v>137</v>
      </c>
      <c r="D127" s="38"/>
      <c r="E127" s="37"/>
      <c r="F127" s="49">
        <f>F128</f>
        <v>1218245</v>
      </c>
      <c r="G127" s="39"/>
    </row>
    <row r="128" spans="1:7" ht="38.25" x14ac:dyDescent="0.2">
      <c r="A128" s="1" t="s">
        <v>117</v>
      </c>
      <c r="B128" s="22"/>
      <c r="C128" s="23"/>
      <c r="D128" s="16" t="s">
        <v>116</v>
      </c>
      <c r="E128" s="6"/>
      <c r="F128" s="41">
        <f>F129</f>
        <v>1218245</v>
      </c>
      <c r="G128" s="30"/>
    </row>
    <row r="129" spans="1:8" x14ac:dyDescent="0.2">
      <c r="A129" s="37" t="s">
        <v>139</v>
      </c>
      <c r="B129" s="22"/>
      <c r="C129" s="23"/>
      <c r="D129" s="19"/>
      <c r="E129" s="6">
        <v>300</v>
      </c>
      <c r="F129" s="49">
        <f>1046000+102397+69848</f>
        <v>1218245</v>
      </c>
      <c r="G129" s="30"/>
    </row>
    <row r="130" spans="1:8" ht="38.25" hidden="1" x14ac:dyDescent="0.2">
      <c r="A130" s="1" t="s">
        <v>101</v>
      </c>
      <c r="B130" s="24"/>
      <c r="C130" s="24"/>
      <c r="D130" s="16" t="s">
        <v>102</v>
      </c>
      <c r="E130" s="6"/>
      <c r="F130" s="49">
        <f>F131</f>
        <v>0</v>
      </c>
      <c r="G130" s="30"/>
    </row>
    <row r="131" spans="1:8" hidden="1" x14ac:dyDescent="0.2">
      <c r="A131" s="1" t="s">
        <v>62</v>
      </c>
      <c r="B131" s="24"/>
      <c r="C131" s="24"/>
      <c r="D131" s="16"/>
      <c r="E131" s="6">
        <v>500</v>
      </c>
      <c r="F131" s="49"/>
      <c r="G131" s="30"/>
    </row>
    <row r="132" spans="1:8" ht="25.5" hidden="1" x14ac:dyDescent="0.2">
      <c r="A132" s="1" t="s">
        <v>99</v>
      </c>
      <c r="B132" s="22"/>
      <c r="C132" s="23"/>
      <c r="D132" s="16" t="s">
        <v>100</v>
      </c>
      <c r="E132" s="6"/>
      <c r="F132" s="49">
        <f>F133</f>
        <v>0</v>
      </c>
      <c r="G132" s="30"/>
    </row>
    <row r="133" spans="1:8" hidden="1" x14ac:dyDescent="0.2">
      <c r="A133" s="1" t="s">
        <v>62</v>
      </c>
      <c r="B133" s="22"/>
      <c r="C133" s="23"/>
      <c r="D133" s="16"/>
      <c r="E133" s="6">
        <v>500</v>
      </c>
      <c r="F133" s="49"/>
      <c r="G133" s="30"/>
    </row>
    <row r="134" spans="1:8" x14ac:dyDescent="0.2">
      <c r="A134" s="20" t="s">
        <v>23</v>
      </c>
      <c r="B134" s="20"/>
      <c r="C134" s="21">
        <v>1100</v>
      </c>
      <c r="D134" s="21"/>
      <c r="E134" s="20"/>
      <c r="F134" s="48">
        <f>F135</f>
        <v>197462</v>
      </c>
      <c r="G134" s="30"/>
    </row>
    <row r="135" spans="1:8" x14ac:dyDescent="0.2">
      <c r="A135" s="22" t="s">
        <v>24</v>
      </c>
      <c r="B135" s="22"/>
      <c r="C135" s="23">
        <v>1102</v>
      </c>
      <c r="D135" s="23"/>
      <c r="E135" s="22"/>
      <c r="F135" s="47">
        <f>F136+F138+F140</f>
        <v>197462</v>
      </c>
      <c r="G135" s="30"/>
    </row>
    <row r="136" spans="1:8" ht="51" x14ac:dyDescent="0.2">
      <c r="A136" s="1" t="s">
        <v>93</v>
      </c>
      <c r="B136" s="22"/>
      <c r="C136" s="23"/>
      <c r="D136" s="16" t="s">
        <v>94</v>
      </c>
      <c r="E136" s="6"/>
      <c r="F136" s="42">
        <f>F137</f>
        <v>197462</v>
      </c>
      <c r="G136" s="30"/>
    </row>
    <row r="137" spans="1:8" ht="25.5" x14ac:dyDescent="0.2">
      <c r="A137" s="4" t="s">
        <v>58</v>
      </c>
      <c r="B137" s="22"/>
      <c r="C137" s="23"/>
      <c r="D137" s="19"/>
      <c r="E137" s="5">
        <v>200</v>
      </c>
      <c r="F137" s="41">
        <f>20000-10000+187462</f>
        <v>197462</v>
      </c>
      <c r="G137" s="30"/>
    </row>
    <row r="138" spans="1:8" ht="38.25" hidden="1" x14ac:dyDescent="0.2">
      <c r="A138" s="1" t="s">
        <v>105</v>
      </c>
      <c r="B138" s="22"/>
      <c r="C138" s="23"/>
      <c r="D138" s="16" t="s">
        <v>106</v>
      </c>
      <c r="E138" s="5"/>
      <c r="F138" s="10">
        <f>F139</f>
        <v>0</v>
      </c>
      <c r="G138" s="30"/>
    </row>
    <row r="139" spans="1:8" hidden="1" x14ac:dyDescent="0.2">
      <c r="A139" s="1" t="s">
        <v>62</v>
      </c>
      <c r="B139" s="22"/>
      <c r="C139" s="23"/>
      <c r="D139" s="19"/>
      <c r="E139" s="5">
        <v>200</v>
      </c>
      <c r="F139" s="10"/>
      <c r="G139" s="30"/>
    </row>
    <row r="140" spans="1:8" ht="38.25" hidden="1" x14ac:dyDescent="0.2">
      <c r="A140" s="4" t="s">
        <v>103</v>
      </c>
      <c r="B140" s="22"/>
      <c r="C140" s="23"/>
      <c r="D140" s="16" t="s">
        <v>104</v>
      </c>
      <c r="E140" s="5"/>
      <c r="F140" s="10">
        <f>F141</f>
        <v>0</v>
      </c>
      <c r="G140" s="30"/>
    </row>
    <row r="141" spans="1:8" ht="25.5" hidden="1" x14ac:dyDescent="0.2">
      <c r="A141" s="4" t="s">
        <v>58</v>
      </c>
      <c r="B141" s="22"/>
      <c r="C141" s="23"/>
      <c r="D141" s="19"/>
      <c r="E141" s="5">
        <v>200</v>
      </c>
      <c r="F141" s="10"/>
      <c r="G141" s="30"/>
    </row>
    <row r="142" spans="1:8" x14ac:dyDescent="0.2">
      <c r="A142" s="20" t="s">
        <v>25</v>
      </c>
      <c r="B142" s="20"/>
      <c r="C142" s="21"/>
      <c r="D142" s="21"/>
      <c r="E142" s="20"/>
      <c r="F142" s="9">
        <f>F16+F47+F52+F59+F84+F106+F112+F120+F134</f>
        <v>31953891.850000001</v>
      </c>
      <c r="G142" s="31"/>
      <c r="H142" s="36"/>
    </row>
    <row r="143" spans="1:8" x14ac:dyDescent="0.2">
      <c r="A143" s="28"/>
      <c r="B143" s="28"/>
      <c r="C143" s="28"/>
      <c r="D143" s="28"/>
      <c r="E143" s="28"/>
      <c r="F143" s="29"/>
    </row>
    <row r="144" spans="1:8" x14ac:dyDescent="0.2">
      <c r="A144" s="27"/>
      <c r="B144" s="27"/>
      <c r="C144" s="27"/>
      <c r="D144" s="27"/>
      <c r="E144" s="27"/>
      <c r="F144" s="27"/>
      <c r="G144" s="31"/>
    </row>
  </sheetData>
  <mergeCells count="15"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  <mergeCell ref="D7:F7"/>
    <mergeCell ref="D2:F2"/>
    <mergeCell ref="D3:F3"/>
    <mergeCell ref="D4:F4"/>
    <mergeCell ref="D5:F5"/>
  </mergeCells>
  <pageMargins left="0.70866141732283472" right="0.70866141732283472" top="0.19685039370078741" bottom="0.19685039370078741" header="0.19685039370078741" footer="0.19685039370078741"/>
  <pageSetup paperSize="9" scale="88" fitToHeight="0" orientation="portrait" r:id="rId1"/>
  <rowBreaks count="2" manualBreakCount="2">
    <brk id="43" max="5" man="1"/>
    <brk id="81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Лист2</vt:lpstr>
      <vt:lpstr>Лист3</vt:lpstr>
      <vt:lpstr>'2023'!Область_печати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2023-11-30T06:43:41Z</cp:lastPrinted>
  <dcterms:created xsi:type="dcterms:W3CDTF">2015-02-12T11:14:02Z</dcterms:created>
  <dcterms:modified xsi:type="dcterms:W3CDTF">2023-12-26T11:26:38Z</dcterms:modified>
</cp:coreProperties>
</file>